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2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<sst xmlns="http://schemas.openxmlformats.org/spreadsheetml/2006/main" count="300" uniqueCount="205">
  <si>
    <t xml:space="preserve">                                                     </t>
  </si>
  <si>
    <t>Наименование вопроса местного значения, расходного обязательства</t>
  </si>
  <si>
    <t>КБК (Рз, Прз)</t>
  </si>
  <si>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</si>
  <si>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</si>
  <si>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</si>
  <si>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</si>
  <si>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</si>
  <si>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</si>
  <si>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</si>
  <si>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</si>
  <si>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</si>
  <si>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Плановый период</t>
  </si>
  <si>
    <t>периоды</t>
  </si>
  <si>
    <t>Код расходного обязательства</t>
  </si>
  <si>
    <t>№ п/п</t>
  </si>
  <si>
    <t>1.</t>
  </si>
  <si>
    <t>Расходные обязательства поселений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</si>
  <si>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</si>
  <si>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</si>
  <si>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</t>
  </si>
  <si>
    <t>РП-А</t>
  </si>
  <si>
    <t>финансирование расходов на содержание органов местного самоуправления поселений</t>
  </si>
  <si>
    <t>Федеральный закон от 06-10-2003 №131-ФЗ "Об общих принципах организации местного самоуправления в Российской Федерации"</t>
  </si>
  <si>
    <t>Федеральный закон от 02-03-2007 №25-ФЗ "О муниципальной службе в Российской Федерации"</t>
  </si>
  <si>
    <t>ст. 34</t>
  </si>
  <si>
    <t>06-10-2003 - не установлен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</si>
  <si>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</si>
  <si>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</si>
  <si>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</t>
  </si>
  <si>
    <t>Решение Совета депутатов МО "Усть-Лужское сельское поселение" от 28.01.2010 №44 "О правовом регулировании муниципальной службы"</t>
  </si>
  <si>
    <t>01.01.2010 - не установлен</t>
  </si>
  <si>
    <t>ст. 36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</si>
  <si>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</si>
  <si>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1.1.1.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</si>
  <si>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</si>
  <si>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</si>
  <si>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</si>
  <si>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ст.25</t>
  </si>
  <si>
    <t xml:space="preserve"> Закон Ленинградской области от 19 января 2001 года № 4-ОЗ
Об отдельных вопросах управления и распоряжения государственным имуществом Ленинградской области с изменениями на 10.12.2012
</t>
  </si>
  <si>
    <t>Решение Совета депутатов от 24.03.2006 № 35 Об утверждении положения о порядке управления и распоряжения муниципальной собственностью МО "Усть-Лужское сельское поселение"</t>
  </si>
  <si>
    <t>ст.27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</si>
  <si>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</si>
  <si>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</si>
  <si>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РП-А-1200</t>
  </si>
  <si>
    <t>РП-А-1300</t>
  </si>
  <si>
    <t>0409,0503</t>
  </si>
  <si>
    <t>дорожная деятельность в отношении автомобильных дорог местного значения 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</t>
  </si>
  <si>
    <t>Решение Совета депутатов МО "Усть-Лужское сельское поселение" от 21.12.2012 о бюджете на 2013 год</t>
  </si>
  <si>
    <t>0502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</si>
  <si>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</si>
  <si>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участие в предупреждении и ликвидации последствий чрезвычайных ситуаций в границах поселения</t>
  </si>
  <si>
    <t>РП-А-1600</t>
  </si>
  <si>
    <t>Закон Ленинградской области от 25-12-2006 №169-оз "О пожарной безопасности Ленинградской области"</t>
  </si>
  <si>
    <t>Постановление Правительства ЛО от 05-06-2007 №126 "О Методических рекомендациях по осуществлению муниципальными образованиями ЛО полномочий по вопросам гражданской обороны, защиты населения и территорий от чрезвычайных ситуаций"</t>
  </si>
  <si>
    <t>23-07-2007 - не установлен</t>
  </si>
  <si>
    <t>01.01.2013- 31.12.2013</t>
  </si>
  <si>
    <t>РП-А-1700</t>
  </si>
  <si>
    <t>ФЗ от 06-10-2003 №131-ФЗ "Об общих принципах организации местного самоуправления в РФ"  Федеральный закон от 21-12-1994 №69-ФЗ "О пожарной безопасности"</t>
  </si>
  <si>
    <t>ФЗ от 06-10-2003 №131-ФЗ "Об общих принципах организации местного самоуправления в РФ", Федеральный закон  от 21-12-1994 №68-ФЗ "О защите населения в территории от чрезвычайных ситуаций природного и техногенного характера"</t>
  </si>
  <si>
    <t>06-10-2003 - не установлен, 24-12-1994 - не установлен</t>
  </si>
  <si>
    <t>06-10-2003 - не установлен, 05-01-1995 - не установлен</t>
  </si>
  <si>
    <t>обеспечение первичных мер пожарной безопасности в границах населенных пунктов поселения</t>
  </si>
  <si>
    <t>08-01-2007 - не установлен</t>
  </si>
  <si>
    <t>Федеральный закон от 06-10-2003 №131-ФЗ "Об общих принципах организации местного самоуправления в Российской Федерации"ФЗ  от 29-12-2004 №188-ФЗ "Жилищный кодекс РФ"</t>
  </si>
  <si>
    <t>06-10-2003 - не установлен, 01-03-2005 - не установлен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</si>
  <si>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</si>
  <si>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ФЗ от 06-10-2003 №131-ФЗ "Об общих принципах организации местного самоуправления в РФ" , ФЗ от 29-12-1994 №78-ФЗ "О библиотечном деле"</t>
  </si>
  <si>
    <t>06-10-2003 - не установлен, 02-01-1995 - не установлен</t>
  </si>
  <si>
    <t>0501</t>
  </si>
  <si>
    <t>0309</t>
  </si>
  <si>
    <t>0801</t>
  </si>
  <si>
    <t>создание условий для организации досуга и обеспечения жителей поселения услугами организаций культуры</t>
  </si>
  <si>
    <t xml:space="preserve">ФЗ от 06-10-2003 №131-ФЗ "Об общих принципах организации местного самоуправления в РФ" </t>
  </si>
  <si>
    <t>Постановление Правительства ЛО от 20-03-2006 №72 "Об утверждении Методических рекомендаций по исполнению муниципальными образованиями ЛО полномочий в сфере культуры"</t>
  </si>
  <si>
    <t>15-05-2006 - не установлен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</si>
  <si>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</si>
  <si>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</si>
  <si>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0804</t>
  </si>
  <si>
    <t xml:space="preserve">1.1.11. </t>
  </si>
  <si>
    <t>организация сбора и вывоза бытовых отходов и мусора</t>
  </si>
  <si>
    <t>РП-А-2300</t>
  </si>
  <si>
    <t>РП-А-2400</t>
  </si>
  <si>
    <t>РП-А-2700</t>
  </si>
  <si>
    <t>1105</t>
  </si>
  <si>
    <t>0503</t>
  </si>
  <si>
    <t>РП-А-1900</t>
  </si>
  <si>
    <t>РП-А-2000</t>
  </si>
  <si>
    <t xml:space="preserve">1.1.12. </t>
  </si>
  <si>
    <t xml:space="preserve">1.1.13. 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</si>
  <si>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 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населённых пунктов поселения</t>
  </si>
  <si>
    <t>РП-А-2800</t>
  </si>
  <si>
    <t>РП-А-2900</t>
  </si>
  <si>
    <t>0412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</si>
  <si>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</t>
  </si>
  <si>
    <t>организация ритуальных услуг и содержание мест захоронения</t>
  </si>
  <si>
    <t>РП-А-3100</t>
  </si>
  <si>
    <t>1.2.</t>
  </si>
  <si>
    <t>формирование, утверждение, исполнение бюджета поселения и контроль за исполнением данного бюджета</t>
  </si>
  <si>
    <t xml:space="preserve">1.2.1. </t>
  </si>
  <si>
    <t>РП-Б-0800</t>
  </si>
  <si>
    <t>Соглашение о передаче полномочий по осуществлению внешнего мунициипального финансового контроля</t>
  </si>
  <si>
    <t>01.01.2013- 31.12.2014</t>
  </si>
  <si>
    <t>1.3.</t>
  </si>
  <si>
    <t>Расходные обязательства на решение вопросов, не отнесенных к вопросам местного значения, в соответствии со статьей 14.1 Федерального закона от 06.10.2003 г. № 131-ФЗ или в результате решения иных вопросов, предусмотренных муниципальными нормативными правовыми актами</t>
  </si>
  <si>
    <t>1.3.1.</t>
  </si>
  <si>
    <t>создание музеев поселения</t>
  </si>
  <si>
    <t>РП-Г</t>
  </si>
  <si>
    <t>РП-Г-0100</t>
  </si>
  <si>
    <t>1.4.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</si>
  <si>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</si>
  <si>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</si>
  <si>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РП-В-0100</t>
  </si>
  <si>
    <t>РП-В-0600</t>
  </si>
  <si>
    <t>осуществление первичного воинского учета на территориях, где отсутствуют военные  комиссариаты</t>
  </si>
  <si>
    <t>осуществление отдельных государственных полномочий Ленинградской области в сфере административных правоотношений</t>
  </si>
  <si>
    <t>1.3.2.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</si>
  <si>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</si>
  <si>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 20 п.3</t>
  </si>
  <si>
    <t>Федеральный закон от 28.03.1998 №53-ФЗ "О воинской обязанности и военной службе"</t>
  </si>
  <si>
    <t>28.03.1998 - не установлен</t>
  </si>
  <si>
    <t>Решение Совета депутатов МО "Усть-Лужское сельское поселение" от 23.04.2013 № 290 Об установлении расходных обязательств по исполнению отдельных государственных полномочий</t>
  </si>
  <si>
    <t>01.01.2013- не установлен</t>
  </si>
  <si>
    <t>0203</t>
  </si>
  <si>
    <t>0104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</si>
  <si>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</si>
  <si>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1.4.1.</t>
  </si>
  <si>
    <t>1.4.2.</t>
  </si>
  <si>
    <t>1.4.3.</t>
  </si>
  <si>
    <t>РП-Г-0200</t>
  </si>
  <si>
    <t>РП-Г-0500</t>
  </si>
  <si>
    <t>ст. 14.1 п. 2</t>
  </si>
  <si>
    <t>ст. 14.1 п. 1.1</t>
  </si>
  <si>
    <t>ст. 14.1 п.1.5.</t>
  </si>
  <si>
    <t>иные расходные обязательства за счет собственных доходов</t>
  </si>
  <si>
    <t>1.4.4.</t>
  </si>
  <si>
    <t>РП-Г-1000</t>
  </si>
  <si>
    <t>ИТОГО</t>
  </si>
  <si>
    <t>расходные обязательства поселений</t>
  </si>
  <si>
    <t>РП-И-9999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</si>
  <si>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</si>
  <si>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Исполняющий обязанности главы администрации</t>
  </si>
  <si>
    <t>Главный бухгалтер</t>
  </si>
  <si>
    <t>И.Д.Грачёва</t>
  </si>
  <si>
    <t>ст. 14. п.1.3.</t>
  </si>
  <si>
    <t>ст. 14 п.1.4.</t>
  </si>
  <si>
    <t>ст. 14 п.1.5.</t>
  </si>
  <si>
    <t>ст. 14 п.1.6.</t>
  </si>
  <si>
    <t>ст. 14 п.1.8, ст. 11,22,23,24</t>
  </si>
  <si>
    <t>ст. 14 п. 1.9.</t>
  </si>
  <si>
    <t>ст. 14 п.1.11, ст.40</t>
  </si>
  <si>
    <t>ст. 14  п.1.12.</t>
  </si>
  <si>
    <t>ст. 14  п.1.14.</t>
  </si>
  <si>
    <t>ст. 14 п.1.15.</t>
  </si>
  <si>
    <t>ст. 14  п.1.18.</t>
  </si>
  <si>
    <t>ст. 14  п.1.19</t>
  </si>
  <si>
    <t>ст. 14 п.1.20.</t>
  </si>
  <si>
    <t>ст. 14 п.1.22.</t>
  </si>
  <si>
    <t>ст. 14 п. 1.1.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</si>
  <si>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</si>
  <si>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>0102РПБ000000</t>
  </si>
  <si>
    <t xml:space="preserve">1.1.16. </t>
  </si>
  <si>
    <t xml:space="preserve">Уточнённый реестр расходных обязательств на 2014 год и плановый период 2015-2016 г.г. </t>
  </si>
  <si>
    <r>
      <t>Муниципальное образование "</t>
    </r>
    <r>
      <rPr>
        <u val="single"/>
        <sz val="16"/>
        <rFont val="Times New Roman"/>
        <family val="1"/>
      </rPr>
      <t>Усть-Лужское сельское поселение"</t>
    </r>
  </si>
  <si>
    <r>
      <t xml:space="preserve">Наименование главного распорядителя бюджетных средств  </t>
    </r>
    <r>
      <rPr>
        <u val="single"/>
        <sz val="16"/>
        <rFont val="Times New Roman"/>
        <family val="1"/>
      </rPr>
      <t>Администрация МО "Усть-Лужское сельское поселение"</t>
    </r>
  </si>
  <si>
    <t>0100</t>
  </si>
  <si>
    <t>Текущий год           2013</t>
  </si>
  <si>
    <t xml:space="preserve">Отчётный год              2012 </t>
  </si>
  <si>
    <t>Очередной финансовый год                2014</t>
  </si>
  <si>
    <t>А.Р.Мансуров</t>
  </si>
  <si>
    <t>на 01.01.2014</t>
  </si>
  <si>
    <t>0103, 0111</t>
  </si>
  <si>
    <t xml:space="preserve">1.1.17. </t>
  </si>
  <si>
    <t>1.1.3.   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</si>
  <si>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</si>
  <si>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25,5-мат.помощь</t>
  </si>
  <si>
    <t>22,5-издание газеты</t>
  </si>
  <si>
    <t>0103,0104,0113,100,1003</t>
  </si>
  <si>
    <t xml:space="preserve">1.1.39. </t>
  </si>
  <si>
    <t>организация и осуществление мероприятий по работе с детьми и молодёжью в поселении</t>
  </si>
  <si>
    <t>РП-А-3900</t>
  </si>
  <si>
    <t>0707</t>
  </si>
  <si>
    <t>1.1.8.</t>
  </si>
  <si>
    <t>1.1.10.</t>
  </si>
  <si>
    <t xml:space="preserve">1.1.19. </t>
  </si>
  <si>
    <t xml:space="preserve">1.1.20. </t>
  </si>
  <si>
    <t xml:space="preserve">1.1.23. </t>
  </si>
  <si>
    <t xml:space="preserve">1.1.24. </t>
  </si>
  <si>
    <t xml:space="preserve">1.1.27. </t>
  </si>
  <si>
    <t xml:space="preserve">1.1.28. </t>
  </si>
  <si>
    <t xml:space="preserve">1.1.29. </t>
  </si>
  <si>
    <t xml:space="preserve">1.1.31. 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</si>
  <si>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</si>
  <si>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</si>
  <si>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0107</t>
  </si>
  <si>
    <t>РП-Б-0400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</si>
  <si>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</si>
  <si>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</si>
  <si>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РП-Б-0700</t>
  </si>
  <si>
    <t xml:space="preserve">1.1.18. 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</si>
  <si>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</si>
  <si>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</si>
  <si>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 xml:space="preserve">1.1.81. 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</si>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</sst>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#,##0.0"/>
    <numFmt numFmtId="167" formatCode="0.0%"/>
    <numFmt numFmtId="168" formatCode="0.00000"/>
    <numFmt numFmtId="169" formatCode="0.0000"/>
    <numFmt numFmtId="170" formatCode="0.000"/>
  </numFmts>
  <fonts count="46">
    <font>
      <sz val="11"/>
      <color indexed="8"/>
      <name val="Calibri"/>
      <family val="2"/>
    </font>
    <font>
      <sz val="11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6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2"/>
    </font>
    <font>
      <sz val="10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4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 horizontal="left"/>
      <protection/>
    </xf>
    <xf numFmtId="0" fontId="11" fillId="0" borderId="0">
      <alignment/>
      <protection/>
    </xf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53" applyAlignment="1">
      <alignment/>
      <protection/>
    </xf>
    <xf numFmtId="0" fontId="6" fillId="0" borderId="0" xfId="53" applyFont="1" applyFill="1" applyAlignment="1">
      <alignment/>
      <protection/>
    </xf>
    <xf numFmtId="0" fontId="7" fillId="0" borderId="0" xfId="53" applyFont="1" applyFill="1" applyBorder="1" applyAlignme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/>
      <protection/>
    </xf>
    <xf numFmtId="0" fontId="8" fillId="0" borderId="0" xfId="53" applyFont="1" applyFill="1" applyAlignment="1">
      <alignment/>
      <protection/>
    </xf>
    <xf numFmtId="0" fontId="12" fillId="0" borderId="0" xfId="0" applyFont="1" applyAlignment="1">
      <alignment/>
    </xf>
    <xf numFmtId="0" fontId="14" fillId="0" borderId="0" xfId="53" applyFont="1" applyAlignment="1">
      <alignment/>
      <protection/>
    </xf>
    <xf numFmtId="0" fontId="7" fillId="0" borderId="0" xfId="53" applyFont="1" applyFill="1" applyAlignment="1">
      <alignment/>
      <protection/>
    </xf>
    <xf numFmtId="0" fontId="15" fillId="0" borderId="0" xfId="0" applyFont="1" applyAlignment="1">
      <alignment/>
    </xf>
    <xf numFmtId="0" fontId="16" fillId="0" borderId="0" xfId="53" applyFont="1" applyAlignment="1">
      <alignment/>
      <protection/>
    </xf>
    <xf numFmtId="0" fontId="3" fillId="0" borderId="0" xfId="53" applyFont="1" applyFill="1" applyAlignment="1">
      <alignment/>
      <protection/>
    </xf>
    <xf numFmtId="0" fontId="17" fillId="0" borderId="0" xfId="0" applyFont="1" applyAlignment="1">
      <alignment/>
    </xf>
    <xf numFmtId="0" fontId="18" fillId="0" borderId="0" xfId="53" applyFont="1" applyAlignment="1">
      <alignment/>
      <protection/>
    </xf>
    <xf numFmtId="0" fontId="19" fillId="0" borderId="0" xfId="0" applyFont="1" applyAlignment="1">
      <alignment/>
    </xf>
    <xf numFmtId="164" fontId="10" fillId="0" borderId="0" xfId="53" applyNumberFormat="1" applyFont="1" applyFill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2" fillId="0" borderId="10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vertical="center"/>
      <protection/>
    </xf>
    <xf numFmtId="49" fontId="37" fillId="24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vertical="center" wrapText="1"/>
      <protection/>
    </xf>
    <xf numFmtId="0" fontId="38" fillId="0" borderId="10" xfId="53" applyFont="1" applyFill="1" applyBorder="1" applyAlignment="1">
      <alignment vertical="center" wrapText="1"/>
      <protection/>
    </xf>
    <xf numFmtId="0" fontId="39" fillId="0" borderId="10" xfId="53" applyFont="1" applyFill="1" applyBorder="1" applyAlignment="1">
      <alignment horizontal="center" vertical="justify"/>
      <protection/>
    </xf>
    <xf numFmtId="0" fontId="38" fillId="0" borderId="10" xfId="53" applyFont="1" applyFill="1" applyBorder="1" applyAlignment="1">
      <alignment horizontal="left" vertical="center" wrapText="1"/>
      <protection/>
    </xf>
    <xf numFmtId="14" fontId="38" fillId="0" borderId="10" xfId="53" applyNumberFormat="1" applyFont="1" applyFill="1" applyBorder="1" applyAlignment="1">
      <alignment horizontal="center" vertical="center"/>
      <protection/>
    </xf>
    <xf numFmtId="14" fontId="38" fillId="0" borderId="10" xfId="53" applyNumberFormat="1" applyFont="1" applyFill="1" applyBorder="1" applyAlignment="1">
      <alignment horizontal="center" vertical="justify"/>
      <protection/>
    </xf>
    <xf numFmtId="0" fontId="38" fillId="0" borderId="10" xfId="53" applyFont="1" applyFill="1" applyBorder="1" applyAlignment="1">
      <alignment horizontal="center" vertical="center"/>
      <protection/>
    </xf>
    <xf numFmtId="166" fontId="2" fillId="0" borderId="10" xfId="53" applyNumberFormat="1" applyFont="1" applyFill="1" applyBorder="1" applyAlignment="1">
      <alignment horizontal="center" vertical="center"/>
      <protection/>
    </xf>
    <xf numFmtId="49" fontId="39" fillId="0" borderId="10" xfId="53" applyNumberFormat="1" applyFont="1" applyFill="1" applyBorder="1" applyAlignment="1">
      <alignment horizontal="center" vertical="justify"/>
      <protection/>
    </xf>
    <xf numFmtId="14" fontId="38" fillId="0" borderId="10" xfId="53" applyNumberFormat="1" applyFont="1" applyFill="1" applyBorder="1" applyAlignment="1">
      <alignment horizontal="center" vertical="center" wrapText="1"/>
      <protection/>
    </xf>
    <xf numFmtId="0" fontId="38" fillId="0" borderId="10" xfId="53" applyFont="1" applyFill="1" applyBorder="1" applyAlignment="1">
      <alignment horizontal="center" vertical="center" wrapText="1"/>
      <protection/>
    </xf>
    <xf numFmtId="165" fontId="2" fillId="0" borderId="10" xfId="53" applyNumberFormat="1" applyFont="1" applyFill="1" applyBorder="1" applyAlignment="1">
      <alignment horizontal="center" vertical="center"/>
      <protection/>
    </xf>
    <xf numFmtId="0" fontId="38" fillId="0" borderId="10" xfId="53" applyFont="1" applyFill="1" applyBorder="1" applyAlignment="1">
      <alignment vertical="center"/>
      <protection/>
    </xf>
    <xf numFmtId="0" fontId="39" fillId="0" borderId="10" xfId="53" applyFont="1" applyFill="1" applyBorder="1" applyAlignment="1">
      <alignment vertical="center" wrapText="1"/>
      <protection/>
    </xf>
    <xf numFmtId="0" fontId="39" fillId="0" borderId="10" xfId="53" applyFont="1" applyFill="1" applyBorder="1" applyAlignment="1">
      <alignment horizontal="left" vertical="center" wrapText="1"/>
      <protection/>
    </xf>
    <xf numFmtId="0" fontId="2" fillId="24" borderId="10" xfId="0" applyNumberFormat="1" applyFont="1" applyFill="1" applyBorder="1" applyAlignment="1">
      <alignment horizontal="justify" wrapText="1"/>
    </xf>
    <xf numFmtId="0" fontId="40" fillId="24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top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165" fontId="38" fillId="0" borderId="10" xfId="53" applyNumberFormat="1" applyFont="1" applyFill="1" applyBorder="1" applyAlignment="1">
      <alignment horizontal="center" vertical="center"/>
      <protection/>
    </xf>
    <xf numFmtId="166" fontId="38" fillId="0" borderId="10" xfId="53" applyNumberFormat="1" applyFont="1" applyFill="1" applyBorder="1" applyAlignment="1">
      <alignment horizontal="center" vertical="center"/>
      <protection/>
    </xf>
    <xf numFmtId="165" fontId="38" fillId="24" borderId="10" xfId="53" applyNumberFormat="1" applyFont="1" applyFill="1" applyBorder="1" applyAlignment="1">
      <alignment horizontal="center" vertical="center"/>
      <protection/>
    </xf>
    <xf numFmtId="167" fontId="4" fillId="0" borderId="0" xfId="53" applyNumberFormat="1" applyFont="1" applyAlignment="1">
      <alignment/>
      <protection/>
    </xf>
    <xf numFmtId="0" fontId="15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17" fillId="0" borderId="11" xfId="0" applyFont="1" applyBorder="1" applyAlignment="1">
      <alignment/>
    </xf>
    <xf numFmtId="0" fontId="11" fillId="24" borderId="11" xfId="0" applyFont="1" applyFill="1" applyBorder="1" applyAlignment="1">
      <alignment wrapText="1"/>
    </xf>
    <xf numFmtId="49" fontId="11" fillId="24" borderId="11" xfId="0" applyNumberFormat="1" applyFont="1" applyFill="1" applyBorder="1" applyAlignment="1">
      <alignment wrapText="1"/>
    </xf>
    <xf numFmtId="0" fontId="11" fillId="24" borderId="11" xfId="0" applyFont="1" applyFill="1" applyBorder="1" applyAlignment="1">
      <alignment/>
    </xf>
    <xf numFmtId="14" fontId="11" fillId="24" borderId="11" xfId="0" applyNumberFormat="1" applyFont="1" applyFill="1" applyBorder="1" applyAlignment="1">
      <alignment horizontal="left" wrapText="1"/>
    </xf>
    <xf numFmtId="0" fontId="5" fillId="0" borderId="12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vertical="center"/>
      <protection/>
    </xf>
    <xf numFmtId="166" fontId="2" fillId="0" borderId="14" xfId="53" applyNumberFormat="1" applyFont="1" applyFill="1" applyBorder="1" applyAlignment="1">
      <alignment horizontal="center" vertical="center"/>
      <protection/>
    </xf>
    <xf numFmtId="166" fontId="38" fillId="0" borderId="14" xfId="53" applyNumberFormat="1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vertical="center"/>
      <protection/>
    </xf>
    <xf numFmtId="165" fontId="2" fillId="0" borderId="14" xfId="53" applyNumberFormat="1" applyFont="1" applyFill="1" applyBorder="1" applyAlignment="1">
      <alignment horizontal="center" vertical="center"/>
      <protection/>
    </xf>
    <xf numFmtId="0" fontId="2" fillId="0" borderId="15" xfId="53" applyFont="1" applyFill="1" applyBorder="1" applyAlignment="1">
      <alignment vertical="center"/>
      <protection/>
    </xf>
    <xf numFmtId="49" fontId="37" fillId="24" borderId="10" xfId="0" applyNumberFormat="1" applyFont="1" applyFill="1" applyBorder="1" applyAlignment="1">
      <alignment horizontal="justify" vertical="top" wrapText="1"/>
    </xf>
    <xf numFmtId="0" fontId="39" fillId="0" borderId="10" xfId="0" applyNumberFormat="1" applyFont="1" applyBorder="1" applyAlignment="1">
      <alignment horizontal="justify" vertical="top" wrapText="1"/>
    </xf>
    <xf numFmtId="0" fontId="39" fillId="0" borderId="10" xfId="0" applyNumberFormat="1" applyFont="1" applyBorder="1" applyAlignment="1">
      <alignment horizontal="center" vertical="top" wrapText="1"/>
    </xf>
    <xf numFmtId="0" fontId="40" fillId="24" borderId="10" xfId="0" applyNumberFormat="1" applyFont="1" applyFill="1" applyBorder="1" applyAlignment="1">
      <alignment horizontal="left" vertical="center" wrapText="1"/>
    </xf>
    <xf numFmtId="49" fontId="37" fillId="24" borderId="10" xfId="0" applyNumberFormat="1" applyFont="1" applyFill="1" applyBorder="1" applyAlignment="1">
      <alignment horizontal="center" vertical="top" wrapText="1"/>
    </xf>
    <xf numFmtId="0" fontId="38" fillId="0" borderId="10" xfId="0" applyNumberFormat="1" applyFont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justify" wrapText="1"/>
    </xf>
    <xf numFmtId="0" fontId="38" fillId="0" borderId="10" xfId="53" applyFont="1" applyFill="1" applyBorder="1" applyAlignment="1">
      <alignment horizontal="center" vertical="center"/>
      <protection/>
    </xf>
    <xf numFmtId="49" fontId="2" fillId="24" borderId="16" xfId="0" applyNumberFormat="1" applyFont="1" applyFill="1" applyBorder="1" applyAlignment="1">
      <alignment horizontal="center" wrapText="1"/>
    </xf>
    <xf numFmtId="0" fontId="38" fillId="0" borderId="16" xfId="53" applyFont="1" applyFill="1" applyBorder="1" applyAlignment="1">
      <alignment horizontal="center" vertical="center"/>
      <protection/>
    </xf>
    <xf numFmtId="0" fontId="2" fillId="0" borderId="16" xfId="53" applyFont="1" applyFill="1" applyBorder="1" applyAlignment="1">
      <alignment horizontal="center" vertical="center"/>
      <protection/>
    </xf>
    <xf numFmtId="0" fontId="39" fillId="0" borderId="16" xfId="53" applyFont="1" applyFill="1" applyBorder="1" applyAlignment="1">
      <alignment horizontal="center" vertical="center"/>
      <protection/>
    </xf>
    <xf numFmtId="49" fontId="41" fillId="24" borderId="17" xfId="0" applyNumberFormat="1" applyFont="1" applyFill="1" applyBorder="1" applyAlignment="1">
      <alignment horizontal="center" wrapText="1"/>
    </xf>
    <xf numFmtId="0" fontId="41" fillId="24" borderId="13" xfId="0" applyNumberFormat="1" applyFont="1" applyFill="1" applyBorder="1" applyAlignment="1">
      <alignment horizontal="justify" wrapText="1"/>
    </xf>
    <xf numFmtId="49" fontId="41" fillId="24" borderId="13" xfId="0" applyNumberFormat="1" applyFont="1" applyFill="1" applyBorder="1" applyAlignment="1">
      <alignment horizontal="center" wrapText="1"/>
    </xf>
    <xf numFmtId="49" fontId="43" fillId="0" borderId="13" xfId="53" applyNumberFormat="1" applyFont="1" applyFill="1" applyBorder="1" applyAlignment="1">
      <alignment horizontal="center"/>
      <protection/>
    </xf>
    <xf numFmtId="166" fontId="43" fillId="0" borderId="13" xfId="53" applyNumberFormat="1" applyFont="1" applyFill="1" applyBorder="1" applyAlignment="1">
      <alignment horizontal="center" vertical="center"/>
      <protection/>
    </xf>
    <xf numFmtId="166" fontId="43" fillId="0" borderId="18" xfId="53" applyNumberFormat="1" applyFont="1" applyFill="1" applyBorder="1" applyAlignment="1">
      <alignment horizontal="center" vertical="center"/>
      <protection/>
    </xf>
    <xf numFmtId="49" fontId="41" fillId="24" borderId="19" xfId="0" applyNumberFormat="1" applyFont="1" applyFill="1" applyBorder="1" applyAlignment="1">
      <alignment horizontal="center" wrapText="1"/>
    </xf>
    <xf numFmtId="0" fontId="41" fillId="24" borderId="20" xfId="0" applyNumberFormat="1" applyFont="1" applyFill="1" applyBorder="1" applyAlignment="1">
      <alignment horizontal="justify" wrapText="1"/>
    </xf>
    <xf numFmtId="49" fontId="41" fillId="24" borderId="20" xfId="0" applyNumberFormat="1" applyFont="1" applyFill="1" applyBorder="1" applyAlignment="1">
      <alignment horizontal="center" vertical="center" wrapText="1"/>
    </xf>
    <xf numFmtId="0" fontId="2" fillId="0" borderId="20" xfId="53" applyFont="1" applyFill="1" applyBorder="1" applyAlignment="1">
      <alignment vertical="center"/>
      <protection/>
    </xf>
    <xf numFmtId="166" fontId="2" fillId="0" borderId="20" xfId="53" applyNumberFormat="1" applyFont="1" applyFill="1" applyBorder="1" applyAlignment="1">
      <alignment horizontal="center" vertical="center"/>
      <protection/>
    </xf>
    <xf numFmtId="166" fontId="2" fillId="0" borderId="21" xfId="53" applyNumberFormat="1" applyFont="1" applyFill="1" applyBorder="1" applyAlignment="1">
      <alignment horizontal="center" vertical="center"/>
      <protection/>
    </xf>
    <xf numFmtId="0" fontId="39" fillId="0" borderId="22" xfId="53" applyFont="1" applyFill="1" applyBorder="1" applyAlignment="1">
      <alignment horizontal="center" vertical="center"/>
      <protection/>
    </xf>
    <xf numFmtId="0" fontId="39" fillId="0" borderId="15" xfId="53" applyFont="1" applyFill="1" applyBorder="1" applyAlignment="1">
      <alignment vertical="center" wrapText="1"/>
      <protection/>
    </xf>
    <xf numFmtId="49" fontId="37" fillId="24" borderId="15" xfId="0" applyNumberFormat="1" applyFont="1" applyFill="1" applyBorder="1" applyAlignment="1">
      <alignment horizontal="center" vertical="center" wrapText="1"/>
    </xf>
    <xf numFmtId="49" fontId="39" fillId="0" borderId="15" xfId="53" applyNumberFormat="1" applyFont="1" applyFill="1" applyBorder="1" applyAlignment="1">
      <alignment horizontal="center" vertical="justify"/>
      <protection/>
    </xf>
    <xf numFmtId="0" fontId="38" fillId="0" borderId="15" xfId="53" applyFont="1" applyFill="1" applyBorder="1" applyAlignment="1">
      <alignment vertical="center" wrapText="1"/>
      <protection/>
    </xf>
    <xf numFmtId="0" fontId="40" fillId="24" borderId="15" xfId="0" applyNumberFormat="1" applyFont="1" applyFill="1" applyBorder="1" applyAlignment="1">
      <alignment horizontal="center" vertical="center" wrapText="1"/>
    </xf>
    <xf numFmtId="0" fontId="38" fillId="0" borderId="15" xfId="0" applyNumberFormat="1" applyFont="1" applyBorder="1" applyAlignment="1">
      <alignment horizontal="center" vertical="top" wrapText="1"/>
    </xf>
    <xf numFmtId="0" fontId="38" fillId="0" borderId="15" xfId="53" applyFont="1" applyFill="1" applyBorder="1" applyAlignment="1">
      <alignment horizontal="center" vertical="center" wrapText="1"/>
      <protection/>
    </xf>
    <xf numFmtId="165" fontId="38" fillId="0" borderId="15" xfId="53" applyNumberFormat="1" applyFont="1" applyFill="1" applyBorder="1" applyAlignment="1">
      <alignment horizontal="center" vertical="center"/>
      <protection/>
    </xf>
    <xf numFmtId="166" fontId="38" fillId="0" borderId="15" xfId="53" applyNumberFormat="1" applyFont="1" applyFill="1" applyBorder="1" applyAlignment="1">
      <alignment horizontal="center" vertical="center"/>
      <protection/>
    </xf>
    <xf numFmtId="166" fontId="38" fillId="0" borderId="23" xfId="53" applyNumberFormat="1" applyFont="1" applyFill="1" applyBorder="1" applyAlignment="1">
      <alignment horizontal="center" vertical="center"/>
      <protection/>
    </xf>
    <xf numFmtId="167" fontId="44" fillId="0" borderId="0" xfId="53" applyNumberFormat="1" applyFont="1" applyAlignment="1">
      <alignment/>
      <protection/>
    </xf>
    <xf numFmtId="166" fontId="38" fillId="25" borderId="10" xfId="53" applyNumberFormat="1" applyFont="1" applyFill="1" applyBorder="1" applyAlignment="1">
      <alignment horizontal="center" vertical="center"/>
      <protection/>
    </xf>
    <xf numFmtId="166" fontId="38" fillId="25" borderId="14" xfId="53" applyNumberFormat="1" applyFont="1" applyFill="1" applyBorder="1" applyAlignment="1">
      <alignment horizontal="center" vertical="center"/>
      <protection/>
    </xf>
    <xf numFmtId="14" fontId="14" fillId="0" borderId="0" xfId="53" applyNumberFormat="1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9" fillId="0" borderId="0" xfId="53" applyFont="1" applyFill="1" applyAlignment="1">
      <alignment horizontal="center" vertical="center"/>
      <protection/>
    </xf>
    <xf numFmtId="0" fontId="20" fillId="0" borderId="0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165" fontId="38" fillId="0" borderId="14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85" zoomScaleNormal="85" zoomScalePageLayoutView="0" workbookViewId="0" topLeftCell="A8">
      <pane xSplit="4" ySplit="3" topLeftCell="I47" activePane="bottomRight" state="frozen"/>
      <selection pane="topLeft" activeCell="A8" sqref="A8"/>
      <selection pane="topRight" activeCell="E8" sqref="E8"/>
      <selection pane="bottomLeft" activeCell="A11" sqref="A11"/>
      <selection pane="bottomRight" activeCell="R36" sqref="R36:T36"/>
    </sheetView>
  </sheetViews>
  <sheetFormatPr defaultColWidth="9.140625" defaultRowHeight="15"/>
  <cols>
    <col min="2" max="2" width="22.00390625" style="10" customWidth="1"/>
    <col min="3" max="3" width="11.28125" style="7" customWidth="1"/>
    <col min="4" max="4" width="10.140625" style="0" customWidth="1"/>
    <col min="5" max="5" width="16.140625" style="10" customWidth="1"/>
    <col min="6" max="6" width="9.140625" style="13" customWidth="1"/>
    <col min="7" max="7" width="9.8515625" style="13" customWidth="1"/>
    <col min="8" max="8" width="17.00390625" style="10" customWidth="1"/>
    <col min="9" max="9" width="9.140625" style="13" customWidth="1"/>
    <col min="10" max="10" width="9.8515625" style="13" customWidth="1"/>
    <col min="11" max="11" width="15.00390625" style="13" customWidth="1"/>
    <col min="12" max="12" width="9.140625" style="13" customWidth="1"/>
    <col min="13" max="13" width="10.140625" style="13" customWidth="1"/>
    <col min="14" max="14" width="9.421875" style="15" customWidth="1"/>
    <col min="15" max="15" width="10.8515625" style="15" customWidth="1"/>
    <col min="16" max="16" width="9.421875" style="15" customWidth="1"/>
    <col min="17" max="17" width="9.421875" style="15" hidden="1" customWidth="1"/>
    <col min="18" max="18" width="11.57421875" style="15" customWidth="1"/>
    <col min="19" max="20" width="9.421875" style="15" customWidth="1"/>
  </cols>
  <sheetData>
    <row r="1" spans="1:20" ht="18">
      <c r="A1" s="1"/>
      <c r="B1" s="8"/>
      <c r="C1" s="5"/>
      <c r="D1" s="1"/>
      <c r="E1" s="8"/>
      <c r="F1" s="11"/>
      <c r="G1" s="11"/>
      <c r="H1" s="8"/>
      <c r="I1" s="11"/>
      <c r="J1" s="11"/>
      <c r="K1" s="11"/>
      <c r="L1" s="11"/>
      <c r="M1" s="11"/>
      <c r="N1" s="14"/>
      <c r="O1" s="14"/>
      <c r="P1" s="14"/>
      <c r="Q1" s="14"/>
      <c r="R1" s="14"/>
      <c r="S1" s="97" t="s">
        <v>170</v>
      </c>
      <c r="T1" s="98"/>
    </row>
    <row r="2" spans="1:20" ht="22.5">
      <c r="A2" s="99" t="s">
        <v>162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8.75">
      <c r="A3" s="2"/>
      <c r="B3" s="17"/>
      <c r="C3" s="2"/>
      <c r="D3" s="2"/>
      <c r="E3" s="9"/>
      <c r="F3" s="12"/>
      <c r="G3" s="12"/>
      <c r="H3" s="9"/>
      <c r="I3" s="12"/>
      <c r="J3" s="12"/>
      <c r="K3" s="12"/>
      <c r="L3" s="12"/>
      <c r="M3" s="12"/>
      <c r="N3" s="6"/>
      <c r="O3" s="6"/>
      <c r="P3" s="6"/>
      <c r="Q3" s="6"/>
      <c r="R3" s="6"/>
      <c r="S3" s="6"/>
      <c r="T3" s="6"/>
    </row>
    <row r="4" spans="1:20" ht="18.75" customHeight="1">
      <c r="A4" s="3" t="s">
        <v>0</v>
      </c>
      <c r="B4" s="100" t="s">
        <v>163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</row>
    <row r="5" spans="1:20" ht="18.75" customHeight="1">
      <c r="A5" s="3"/>
      <c r="B5" s="100" t="s">
        <v>164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0" ht="18">
      <c r="A6" s="1"/>
      <c r="B6" s="8"/>
      <c r="C6" s="5"/>
      <c r="D6" s="1"/>
      <c r="E6" s="8"/>
      <c r="F6" s="11"/>
      <c r="G6" s="11"/>
      <c r="H6" s="8"/>
      <c r="I6" s="11"/>
      <c r="J6" s="11"/>
      <c r="K6" s="11"/>
      <c r="L6" s="11"/>
      <c r="M6" s="11"/>
      <c r="N6" s="14"/>
      <c r="O6" s="14"/>
      <c r="P6" s="14"/>
      <c r="Q6" s="14"/>
      <c r="R6" s="43"/>
      <c r="S6" s="94">
        <v>1.069</v>
      </c>
      <c r="T6" s="94">
        <v>1.067</v>
      </c>
    </row>
    <row r="7" spans="1:20" ht="40.5" customHeight="1">
      <c r="A7" s="101" t="s">
        <v>15</v>
      </c>
      <c r="B7" s="101" t="s">
        <v>1</v>
      </c>
      <c r="C7" s="101" t="s">
        <v>14</v>
      </c>
      <c r="D7" s="101" t="s">
        <v>2</v>
      </c>
      <c r="E7" s="101" t="s">
        <v>3</v>
      </c>
      <c r="F7" s="101"/>
      <c r="G7" s="101"/>
      <c r="H7" s="101"/>
      <c r="I7" s="101"/>
      <c r="J7" s="101"/>
      <c r="K7" s="101"/>
      <c r="L7" s="101"/>
      <c r="M7" s="101"/>
      <c r="N7" s="101" t="s">
        <v>13</v>
      </c>
      <c r="O7" s="101"/>
      <c r="P7" s="101"/>
      <c r="Q7" s="101"/>
      <c r="R7" s="101"/>
      <c r="S7" s="101"/>
      <c r="T7" s="101"/>
    </row>
    <row r="8" spans="1:20" ht="64.5" customHeight="1">
      <c r="A8" s="101"/>
      <c r="B8" s="101"/>
      <c r="C8" s="101"/>
      <c r="D8" s="101"/>
      <c r="E8" s="101" t="s">
        <v>4</v>
      </c>
      <c r="F8" s="101"/>
      <c r="G8" s="101"/>
      <c r="H8" s="101" t="s">
        <v>5</v>
      </c>
      <c r="I8" s="101"/>
      <c r="J8" s="101"/>
      <c r="K8" s="101" t="s">
        <v>6</v>
      </c>
      <c r="L8" s="101"/>
      <c r="M8" s="101"/>
      <c r="N8" s="101" t="s">
        <v>167</v>
      </c>
      <c r="O8" s="101"/>
      <c r="P8" s="101" t="s">
        <v>166</v>
      </c>
      <c r="Q8" s="101"/>
      <c r="R8" s="102" t="s">
        <v>168</v>
      </c>
      <c r="S8" s="101" t="s">
        <v>12</v>
      </c>
      <c r="T8" s="101"/>
    </row>
    <row r="9" spans="1:20" ht="109.5" customHeight="1">
      <c r="A9" s="101"/>
      <c r="B9" s="101"/>
      <c r="C9" s="101"/>
      <c r="D9" s="101"/>
      <c r="E9" s="4" t="s">
        <v>7</v>
      </c>
      <c r="F9" s="4" t="s">
        <v>8</v>
      </c>
      <c r="G9" s="4" t="s">
        <v>9</v>
      </c>
      <c r="H9" s="4" t="s">
        <v>7</v>
      </c>
      <c r="I9" s="4" t="s">
        <v>8</v>
      </c>
      <c r="J9" s="4" t="s">
        <v>9</v>
      </c>
      <c r="K9" s="4" t="s">
        <v>7</v>
      </c>
      <c r="L9" s="4" t="s">
        <v>8</v>
      </c>
      <c r="M9" s="4" t="s">
        <v>9</v>
      </c>
      <c r="N9" s="4" t="s">
        <v>10</v>
      </c>
      <c r="O9" s="4" t="s">
        <v>11</v>
      </c>
      <c r="P9" s="4" t="s">
        <v>10</v>
      </c>
      <c r="Q9" s="4" t="s">
        <v>11</v>
      </c>
      <c r="R9" s="103"/>
      <c r="S9" s="4">
        <v>2015</v>
      </c>
      <c r="T9" s="4">
        <v>2016</v>
      </c>
    </row>
    <row r="10" spans="1:20" s="15" customFormat="1" ht="19.5" thickBot="1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2">
        <v>13</v>
      </c>
      <c r="N10" s="52">
        <v>14</v>
      </c>
      <c r="O10" s="52">
        <v>15</v>
      </c>
      <c r="P10" s="52">
        <v>16</v>
      </c>
      <c r="Q10" s="52"/>
      <c r="R10" s="52">
        <v>17</v>
      </c>
      <c r="S10" s="52">
        <v>18</v>
      </c>
      <c r="T10" s="52">
        <v>19</v>
      </c>
    </row>
    <row r="11" spans="1:20" s="19" customFormat="1" ht="42" customHeight="1">
      <c r="A11" s="71" t="s">
        <v>16</v>
      </c>
      <c r="B11" s="72" t="s">
        <v>17</v>
      </c>
      <c r="C11" s="73" t="s">
        <v>20</v>
      </c>
      <c r="D11" s="74" t="s">
        <v>165</v>
      </c>
      <c r="E11" s="53"/>
      <c r="F11" s="53"/>
      <c r="G11" s="53"/>
      <c r="H11" s="53"/>
      <c r="I11" s="53"/>
      <c r="J11" s="53"/>
      <c r="K11" s="53"/>
      <c r="L11" s="53"/>
      <c r="M11" s="53"/>
      <c r="N11" s="75">
        <f aca="true" t="shared" si="0" ref="N11:T11">SUM(N12,N38,N40,N43)</f>
        <v>63329.40000000001</v>
      </c>
      <c r="O11" s="75">
        <f t="shared" si="0"/>
        <v>26872.5</v>
      </c>
      <c r="P11" s="75">
        <f t="shared" si="0"/>
        <v>192152.05000000002</v>
      </c>
      <c r="Q11" s="75">
        <f t="shared" si="0"/>
        <v>12169.1</v>
      </c>
      <c r="R11" s="75">
        <f t="shared" si="0"/>
        <v>24110.299999999996</v>
      </c>
      <c r="S11" s="75">
        <f t="shared" si="0"/>
        <v>22464.688699999995</v>
      </c>
      <c r="T11" s="76">
        <f t="shared" si="0"/>
        <v>24530.836992900004</v>
      </c>
    </row>
    <row r="12" spans="1:20" s="19" customFormat="1" ht="102" customHeight="1">
      <c r="A12" s="67" t="s">
        <v>18</v>
      </c>
      <c r="B12" s="36" t="s">
        <v>19</v>
      </c>
      <c r="C12" s="20" t="s">
        <v>21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8">
        <f>SUM(N13,N17,N18,N19,N20,N21,N22,N23,N24,N25,N27,N28,N30,N31,N29,N32:N37)</f>
        <v>59103.70000000001</v>
      </c>
      <c r="O12" s="28">
        <f>SUM(O13,O17,O18,O19,O20,O21,O22,O23,O24,O25,O27,O28,O30,O31,O29,O32:O37)</f>
        <v>23336.2</v>
      </c>
      <c r="P12" s="28">
        <f>SUM(P13,P17,P19,P20,P21,P22,P23,P24,P25,P27,P28,P30,P31,P29,P32:P37)</f>
        <v>191623.45</v>
      </c>
      <c r="Q12" s="28">
        <f>SUM(Q13,Q17,Q19,Q20,Q21,Q22,Q23,Q24,Q25,Q27,Q28,Q30,Q31,Q29,Q32:Q34)</f>
        <v>12169.1</v>
      </c>
      <c r="R12" s="28">
        <f>SUM(R13,R17,R19,R20,R21,R22,R23,R24,R25,R27,R28,R30,R31,R29,R32:R34,R26,R18,R36)</f>
        <v>23451.499999999996</v>
      </c>
      <c r="S12" s="28">
        <f>SUM(S13,S17,S19,S20,S21,S22,S23,S24,S25,S27,S28,S30,S31,S29,S32:S34,S26,S18,S36)</f>
        <v>21805.888699999996</v>
      </c>
      <c r="T12" s="54">
        <f>SUM(T13,T17,T19,T20,T21,T22,T23,T24,T25,T27,T28,T30,T31,T29,T32:T34,T26,T18,T36)</f>
        <v>23843.354292900003</v>
      </c>
    </row>
    <row r="13" spans="1:20" s="19" customFormat="1" ht="69" customHeight="1">
      <c r="A13" s="68" t="s">
        <v>34</v>
      </c>
      <c r="B13" s="34" t="s">
        <v>22</v>
      </c>
      <c r="C13" s="18"/>
      <c r="D13" s="59" t="s">
        <v>177</v>
      </c>
      <c r="E13" s="18"/>
      <c r="F13" s="18"/>
      <c r="G13" s="18"/>
      <c r="H13" s="18"/>
      <c r="I13" s="18"/>
      <c r="J13" s="18"/>
      <c r="K13" s="18"/>
      <c r="L13" s="18"/>
      <c r="M13" s="18"/>
      <c r="N13" s="41">
        <f>10066.9+499.5-N20-N19-N42</f>
        <v>9004.9</v>
      </c>
      <c r="O13" s="41">
        <f>9693.6+499.5-O20-O19-O42</f>
        <v>8847.5</v>
      </c>
      <c r="P13" s="41">
        <f>11497.5+671.6-P20-P19-P42-P45</f>
        <v>10320.600000000002</v>
      </c>
      <c r="Q13" s="41">
        <f>11497.5+671.6-Q20-Q17-Q42-Q45</f>
        <v>12169.1</v>
      </c>
      <c r="R13" s="41">
        <f>13480.3+708.5-R20-R17-R19-R42-R45-R18-R36</f>
        <v>11527.1</v>
      </c>
      <c r="S13" s="41">
        <f>13910.4+757.4-S20-S17-S19-S42-S45-S18-S36</f>
        <v>11999.459999999997</v>
      </c>
      <c r="T13" s="55">
        <f>14842.4+808.1-T20-T17-T19-T42-T45-T18-T36</f>
        <v>12805.117719999998</v>
      </c>
    </row>
    <row r="14" spans="1:20" s="19" customFormat="1" ht="116.25" customHeight="1">
      <c r="A14" s="68"/>
      <c r="B14" s="33"/>
      <c r="C14" s="18"/>
      <c r="D14" s="18"/>
      <c r="E14" s="60" t="s">
        <v>23</v>
      </c>
      <c r="F14" s="61" t="s">
        <v>25</v>
      </c>
      <c r="G14" s="61" t="s">
        <v>26</v>
      </c>
      <c r="H14" s="60" t="s">
        <v>28</v>
      </c>
      <c r="I14" s="18"/>
      <c r="J14" s="18"/>
      <c r="K14" s="62" t="s">
        <v>30</v>
      </c>
      <c r="L14" s="61" t="s">
        <v>32</v>
      </c>
      <c r="M14" s="37" t="s">
        <v>31</v>
      </c>
      <c r="N14" s="18"/>
      <c r="O14" s="18"/>
      <c r="P14" s="18"/>
      <c r="Q14" s="18"/>
      <c r="R14" s="18"/>
      <c r="S14" s="18"/>
      <c r="T14" s="56"/>
    </row>
    <row r="15" spans="1:20" s="19" customFormat="1" ht="202.5" customHeight="1">
      <c r="A15" s="68"/>
      <c r="B15" s="33"/>
      <c r="C15" s="18"/>
      <c r="D15" s="18"/>
      <c r="E15" s="22" t="s">
        <v>24</v>
      </c>
      <c r="F15" s="61" t="s">
        <v>25</v>
      </c>
      <c r="G15" s="61" t="s">
        <v>27</v>
      </c>
      <c r="H15" s="60" t="s">
        <v>29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56"/>
    </row>
    <row r="16" spans="1:20" s="19" customFormat="1" ht="202.5" customHeight="1">
      <c r="A16" s="68"/>
      <c r="B16" s="33"/>
      <c r="C16" s="18"/>
      <c r="D16" s="18"/>
      <c r="E16" s="18"/>
      <c r="F16" s="18"/>
      <c r="G16" s="18"/>
      <c r="H16" s="60" t="s">
        <v>33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56"/>
    </row>
    <row r="17" spans="1:20" s="19" customFormat="1" ht="89.25" customHeight="1">
      <c r="A17" s="68" t="s">
        <v>192</v>
      </c>
      <c r="B17" s="22" t="s">
        <v>193</v>
      </c>
      <c r="C17" s="27" t="s">
        <v>195</v>
      </c>
      <c r="D17" s="29" t="s">
        <v>194</v>
      </c>
      <c r="E17" s="22" t="s">
        <v>73</v>
      </c>
      <c r="F17" s="37" t="s">
        <v>158</v>
      </c>
      <c r="G17" s="38" t="s">
        <v>26</v>
      </c>
      <c r="H17" s="18"/>
      <c r="I17" s="18"/>
      <c r="J17" s="18"/>
      <c r="K17" s="22" t="s">
        <v>101</v>
      </c>
      <c r="L17" s="18"/>
      <c r="M17" s="31" t="s">
        <v>102</v>
      </c>
      <c r="N17" s="40">
        <v>0</v>
      </c>
      <c r="O17" s="40">
        <v>0</v>
      </c>
      <c r="P17" s="40">
        <v>0</v>
      </c>
      <c r="Q17" s="18"/>
      <c r="R17" s="40">
        <v>108.8</v>
      </c>
      <c r="S17" s="41">
        <v>0</v>
      </c>
      <c r="T17" s="55">
        <f>S17*$T$6</f>
        <v>0</v>
      </c>
    </row>
    <row r="18" spans="1:20" s="19" customFormat="1" ht="89.25" customHeight="1">
      <c r="A18" s="68" t="s">
        <v>196</v>
      </c>
      <c r="B18" s="22" t="s">
        <v>197</v>
      </c>
      <c r="C18" s="27" t="s">
        <v>198</v>
      </c>
      <c r="D18" s="63" t="s">
        <v>37</v>
      </c>
      <c r="E18" s="22"/>
      <c r="F18" s="37"/>
      <c r="G18" s="38"/>
      <c r="H18" s="18"/>
      <c r="I18" s="18"/>
      <c r="J18" s="18"/>
      <c r="K18" s="22"/>
      <c r="L18" s="18"/>
      <c r="M18" s="31"/>
      <c r="N18" s="40">
        <v>22.5</v>
      </c>
      <c r="O18" s="40">
        <v>22.5</v>
      </c>
      <c r="P18" s="40">
        <v>451</v>
      </c>
      <c r="Q18" s="18"/>
      <c r="R18" s="40">
        <v>160</v>
      </c>
      <c r="S18" s="41">
        <f>R18*$S$6</f>
        <v>171.04</v>
      </c>
      <c r="T18" s="55">
        <f>S18*$T$6</f>
        <v>182.49967999999998</v>
      </c>
    </row>
    <row r="19" spans="1:20" s="19" customFormat="1" ht="89.25" customHeight="1">
      <c r="A19" s="68" t="s">
        <v>182</v>
      </c>
      <c r="B19" s="22" t="s">
        <v>98</v>
      </c>
      <c r="C19" s="27" t="s">
        <v>100</v>
      </c>
      <c r="D19" s="29" t="s">
        <v>171</v>
      </c>
      <c r="E19" s="22" t="s">
        <v>73</v>
      </c>
      <c r="F19" s="37" t="s">
        <v>158</v>
      </c>
      <c r="G19" s="38" t="s">
        <v>26</v>
      </c>
      <c r="H19" s="18"/>
      <c r="I19" s="18"/>
      <c r="J19" s="18"/>
      <c r="K19" s="22" t="s">
        <v>101</v>
      </c>
      <c r="L19" s="18"/>
      <c r="M19" s="31" t="s">
        <v>102</v>
      </c>
      <c r="N19" s="40">
        <f>120.4+75.3</f>
        <v>195.7</v>
      </c>
      <c r="O19" s="40">
        <v>120.4</v>
      </c>
      <c r="P19" s="40">
        <f>111+99.5</f>
        <v>210.5</v>
      </c>
      <c r="Q19" s="18"/>
      <c r="R19" s="40">
        <f>120.3+200</f>
        <v>320.3</v>
      </c>
      <c r="S19" s="41">
        <f>128.6+200</f>
        <v>328.6</v>
      </c>
      <c r="T19" s="55">
        <f>S19*$T$6</f>
        <v>350.6162</v>
      </c>
    </row>
    <row r="20" spans="1:20" s="19" customFormat="1" ht="144.75" customHeight="1">
      <c r="A20" s="68" t="s">
        <v>183</v>
      </c>
      <c r="B20" s="35" t="s">
        <v>35</v>
      </c>
      <c r="C20" s="27" t="s">
        <v>36</v>
      </c>
      <c r="D20" s="63" t="s">
        <v>37</v>
      </c>
      <c r="E20" s="60" t="s">
        <v>23</v>
      </c>
      <c r="F20" s="61" t="s">
        <v>144</v>
      </c>
      <c r="G20" s="61" t="s">
        <v>26</v>
      </c>
      <c r="H20" s="22" t="s">
        <v>39</v>
      </c>
      <c r="I20" s="23" t="s">
        <v>38</v>
      </c>
      <c r="J20" s="18"/>
      <c r="K20" s="24" t="s">
        <v>40</v>
      </c>
      <c r="L20" s="23" t="s">
        <v>41</v>
      </c>
      <c r="M20" s="26">
        <v>38800</v>
      </c>
      <c r="N20" s="41">
        <v>1355.8</v>
      </c>
      <c r="O20" s="41">
        <f>288.1+752.1+77+98</f>
        <v>1215.2</v>
      </c>
      <c r="P20" s="41">
        <f>289.1+1117.1</f>
        <v>1406.1999999999998</v>
      </c>
      <c r="Q20" s="18"/>
      <c r="R20" s="41">
        <f>440+1100.5</f>
        <v>1540.5</v>
      </c>
      <c r="S20" s="41">
        <v>1631.1</v>
      </c>
      <c r="T20" s="55">
        <f>S20*$T$6</f>
        <v>1740.3836999999999</v>
      </c>
    </row>
    <row r="21" spans="1:20" s="19" customFormat="1" ht="73.5" customHeight="1">
      <c r="A21" s="68" t="s">
        <v>79</v>
      </c>
      <c r="B21" s="35" t="s">
        <v>42</v>
      </c>
      <c r="C21" s="27" t="s">
        <v>43</v>
      </c>
      <c r="D21" s="29" t="s">
        <v>49</v>
      </c>
      <c r="E21" s="60" t="s">
        <v>23</v>
      </c>
      <c r="F21" s="61" t="s">
        <v>145</v>
      </c>
      <c r="G21" s="61" t="s">
        <v>26</v>
      </c>
      <c r="H21" s="18"/>
      <c r="I21" s="18"/>
      <c r="J21" s="18"/>
      <c r="K21" s="22" t="s">
        <v>48</v>
      </c>
      <c r="L21" s="18"/>
      <c r="M21" s="25">
        <v>41275</v>
      </c>
      <c r="N21" s="41">
        <f>32870.4-N35</f>
        <v>30827.600000000002</v>
      </c>
      <c r="O21" s="41">
        <f>3381.1-O35</f>
        <v>1862.1999999999998</v>
      </c>
      <c r="P21" s="41">
        <f>2837+137736.73+25547.62+1000-P35</f>
        <v>167103.45</v>
      </c>
      <c r="Q21" s="18"/>
      <c r="R21" s="95">
        <f>350+500</f>
        <v>850</v>
      </c>
      <c r="S21" s="95">
        <v>99.7</v>
      </c>
      <c r="T21" s="96">
        <v>354.7</v>
      </c>
    </row>
    <row r="22" spans="1:20" s="19" customFormat="1" ht="147" customHeight="1">
      <c r="A22" s="68" t="s">
        <v>88</v>
      </c>
      <c r="B22" s="34" t="s">
        <v>47</v>
      </c>
      <c r="C22" s="27" t="s">
        <v>44</v>
      </c>
      <c r="D22" s="29" t="s">
        <v>46</v>
      </c>
      <c r="E22" s="60" t="s">
        <v>23</v>
      </c>
      <c r="F22" s="61" t="s">
        <v>146</v>
      </c>
      <c r="G22" s="61" t="s">
        <v>26</v>
      </c>
      <c r="H22" s="18"/>
      <c r="I22" s="18"/>
      <c r="J22" s="18"/>
      <c r="K22" s="22" t="s">
        <v>48</v>
      </c>
      <c r="L22" s="18"/>
      <c r="M22" s="25">
        <v>41275</v>
      </c>
      <c r="N22" s="41">
        <v>1382.9</v>
      </c>
      <c r="O22" s="41">
        <f>892.9+490</f>
        <v>1382.9</v>
      </c>
      <c r="P22" s="41">
        <v>961</v>
      </c>
      <c r="Q22" s="18"/>
      <c r="R22" s="41">
        <v>588</v>
      </c>
      <c r="S22" s="41">
        <v>616</v>
      </c>
      <c r="T22" s="55">
        <v>646</v>
      </c>
    </row>
    <row r="23" spans="1:20" s="19" customFormat="1" ht="201.75" customHeight="1">
      <c r="A23" s="68" t="s">
        <v>89</v>
      </c>
      <c r="B23" s="34" t="s">
        <v>50</v>
      </c>
      <c r="C23" s="27" t="s">
        <v>45</v>
      </c>
      <c r="D23" s="29" t="s">
        <v>69</v>
      </c>
      <c r="E23" s="60" t="s">
        <v>64</v>
      </c>
      <c r="F23" s="61" t="s">
        <v>147</v>
      </c>
      <c r="G23" s="64" t="s">
        <v>65</v>
      </c>
      <c r="H23" s="18"/>
      <c r="I23" s="18"/>
      <c r="J23" s="18"/>
      <c r="K23" s="22" t="s">
        <v>48</v>
      </c>
      <c r="L23" s="18"/>
      <c r="M23" s="30" t="s">
        <v>56</v>
      </c>
      <c r="N23" s="41">
        <f>922.9</f>
        <v>922.9</v>
      </c>
      <c r="O23" s="41">
        <f>368</f>
        <v>368</v>
      </c>
      <c r="P23" s="41">
        <v>833.2</v>
      </c>
      <c r="Q23" s="18"/>
      <c r="R23" s="41">
        <v>100</v>
      </c>
      <c r="S23" s="41">
        <f aca="true" t="shared" si="1" ref="S23:S31">R23*$S$6</f>
        <v>106.89999999999999</v>
      </c>
      <c r="T23" s="55">
        <f aca="true" t="shared" si="2" ref="T23:T31">S23*$T$6</f>
        <v>114.06229999999998</v>
      </c>
    </row>
    <row r="24" spans="1:20" s="19" customFormat="1" ht="93.75" customHeight="1">
      <c r="A24" s="68" t="s">
        <v>161</v>
      </c>
      <c r="B24" s="34" t="s">
        <v>51</v>
      </c>
      <c r="C24" s="27" t="s">
        <v>52</v>
      </c>
      <c r="D24" s="29" t="s">
        <v>70</v>
      </c>
      <c r="E24" s="22" t="s">
        <v>59</v>
      </c>
      <c r="F24" s="37" t="s">
        <v>148</v>
      </c>
      <c r="G24" s="37" t="s">
        <v>60</v>
      </c>
      <c r="H24" s="22" t="s">
        <v>54</v>
      </c>
      <c r="I24" s="18"/>
      <c r="J24" s="37" t="s">
        <v>55</v>
      </c>
      <c r="K24" s="22" t="s">
        <v>48</v>
      </c>
      <c r="L24" s="18"/>
      <c r="M24" s="30" t="s">
        <v>56</v>
      </c>
      <c r="N24" s="41">
        <f>406+25.5</f>
        <v>431.5</v>
      </c>
      <c r="O24" s="41">
        <f>92.6+25.5</f>
        <v>118.1</v>
      </c>
      <c r="P24" s="41">
        <f>407+19.2</f>
        <v>426.2</v>
      </c>
      <c r="Q24" s="18"/>
      <c r="R24" s="41">
        <v>250</v>
      </c>
      <c r="S24" s="41">
        <v>267.3</v>
      </c>
      <c r="T24" s="55">
        <f t="shared" si="2"/>
        <v>285.2091</v>
      </c>
    </row>
    <row r="25" spans="1:20" s="19" customFormat="1" ht="119.25" customHeight="1">
      <c r="A25" s="68" t="s">
        <v>172</v>
      </c>
      <c r="B25" s="34" t="s">
        <v>62</v>
      </c>
      <c r="C25" s="27" t="s">
        <v>57</v>
      </c>
      <c r="D25" s="29" t="s">
        <v>70</v>
      </c>
      <c r="E25" s="22" t="s">
        <v>58</v>
      </c>
      <c r="F25" s="37" t="s">
        <v>149</v>
      </c>
      <c r="G25" s="31" t="s">
        <v>61</v>
      </c>
      <c r="H25" s="22" t="s">
        <v>53</v>
      </c>
      <c r="I25" s="22"/>
      <c r="J25" s="31" t="s">
        <v>63</v>
      </c>
      <c r="K25" s="22" t="s">
        <v>48</v>
      </c>
      <c r="L25" s="18"/>
      <c r="M25" s="31" t="s">
        <v>56</v>
      </c>
      <c r="N25" s="41">
        <v>18.5</v>
      </c>
      <c r="O25" s="41">
        <v>17.9</v>
      </c>
      <c r="P25" s="41">
        <v>1</v>
      </c>
      <c r="Q25" s="18"/>
      <c r="R25" s="41">
        <v>45</v>
      </c>
      <c r="S25" s="41">
        <f t="shared" si="1"/>
        <v>48.105</v>
      </c>
      <c r="T25" s="55">
        <f t="shared" si="2"/>
        <v>51.32803499999999</v>
      </c>
    </row>
    <row r="26" spans="1:20" s="19" customFormat="1" ht="119.25" customHeight="1">
      <c r="A26" s="68" t="s">
        <v>199</v>
      </c>
      <c r="B26" s="34" t="s">
        <v>200</v>
      </c>
      <c r="C26" s="27" t="s">
        <v>201</v>
      </c>
      <c r="D26" s="29" t="s">
        <v>49</v>
      </c>
      <c r="E26" s="22"/>
      <c r="F26" s="37"/>
      <c r="G26" s="31"/>
      <c r="H26" s="22"/>
      <c r="I26" s="22"/>
      <c r="J26" s="31"/>
      <c r="K26" s="22" t="s">
        <v>48</v>
      </c>
      <c r="L26" s="18"/>
      <c r="M26" s="25">
        <v>41275</v>
      </c>
      <c r="N26" s="41"/>
      <c r="O26" s="41"/>
      <c r="P26" s="41"/>
      <c r="Q26" s="18"/>
      <c r="R26" s="41">
        <v>622.6</v>
      </c>
      <c r="S26" s="41">
        <f t="shared" si="1"/>
        <v>665.5594</v>
      </c>
      <c r="T26" s="55">
        <f t="shared" si="2"/>
        <v>710.1518798</v>
      </c>
    </row>
    <row r="27" spans="1:20" s="19" customFormat="1" ht="110.25" customHeight="1">
      <c r="A27" s="68" t="s">
        <v>184</v>
      </c>
      <c r="B27" s="22" t="s">
        <v>66</v>
      </c>
      <c r="C27" s="27" t="s">
        <v>86</v>
      </c>
      <c r="D27" s="29" t="s">
        <v>71</v>
      </c>
      <c r="E27" s="22" t="s">
        <v>67</v>
      </c>
      <c r="F27" s="37" t="s">
        <v>150</v>
      </c>
      <c r="G27" s="31" t="s">
        <v>68</v>
      </c>
      <c r="H27" s="18"/>
      <c r="I27" s="18"/>
      <c r="J27" s="18"/>
      <c r="K27" s="22" t="s">
        <v>48</v>
      </c>
      <c r="L27" s="18"/>
      <c r="M27" s="31" t="s">
        <v>56</v>
      </c>
      <c r="N27" s="41">
        <v>676.1</v>
      </c>
      <c r="O27" s="41">
        <v>649.9</v>
      </c>
      <c r="P27" s="41">
        <f>745.5+48.2</f>
        <v>793.7</v>
      </c>
      <c r="Q27" s="18"/>
      <c r="R27" s="41">
        <v>723.4</v>
      </c>
      <c r="S27" s="41">
        <f t="shared" si="1"/>
        <v>773.3145999999999</v>
      </c>
      <c r="T27" s="55">
        <f t="shared" si="2"/>
        <v>825.1266781999999</v>
      </c>
    </row>
    <row r="28" spans="1:20" s="19" customFormat="1" ht="110.25" customHeight="1">
      <c r="A28" s="68" t="s">
        <v>185</v>
      </c>
      <c r="B28" s="22" t="s">
        <v>72</v>
      </c>
      <c r="C28" s="27" t="s">
        <v>87</v>
      </c>
      <c r="D28" s="29" t="s">
        <v>71</v>
      </c>
      <c r="E28" s="22" t="s">
        <v>73</v>
      </c>
      <c r="F28" s="37" t="s">
        <v>151</v>
      </c>
      <c r="G28" s="38" t="s">
        <v>26</v>
      </c>
      <c r="H28" s="22" t="s">
        <v>74</v>
      </c>
      <c r="I28" s="18"/>
      <c r="J28" s="31" t="s">
        <v>75</v>
      </c>
      <c r="K28" s="22" t="s">
        <v>48</v>
      </c>
      <c r="L28" s="18"/>
      <c r="M28" s="31" t="s">
        <v>56</v>
      </c>
      <c r="N28" s="41">
        <v>1571.5</v>
      </c>
      <c r="O28" s="41">
        <v>1430.8</v>
      </c>
      <c r="P28" s="41">
        <f>1920.2+55</f>
        <v>1975.2</v>
      </c>
      <c r="Q28" s="18"/>
      <c r="R28" s="41">
        <v>1938.1</v>
      </c>
      <c r="S28" s="41">
        <f t="shared" si="1"/>
        <v>2071.8289</v>
      </c>
      <c r="T28" s="55">
        <f t="shared" si="2"/>
        <v>2210.6414363</v>
      </c>
    </row>
    <row r="29" spans="1:20" s="19" customFormat="1" ht="110.25" customHeight="1">
      <c r="A29" s="68" t="s">
        <v>186</v>
      </c>
      <c r="B29" s="22" t="s">
        <v>76</v>
      </c>
      <c r="C29" s="27" t="s">
        <v>81</v>
      </c>
      <c r="D29" s="65" t="s">
        <v>84</v>
      </c>
      <c r="E29" s="22" t="s">
        <v>73</v>
      </c>
      <c r="F29" s="37" t="s">
        <v>152</v>
      </c>
      <c r="G29" s="38" t="s">
        <v>26</v>
      </c>
      <c r="H29" s="18"/>
      <c r="I29" s="18"/>
      <c r="J29" s="18"/>
      <c r="K29" s="22" t="s">
        <v>48</v>
      </c>
      <c r="L29" s="18"/>
      <c r="M29" s="31" t="s">
        <v>56</v>
      </c>
      <c r="N29" s="41">
        <v>3831.8</v>
      </c>
      <c r="O29" s="41">
        <v>978.9</v>
      </c>
      <c r="P29" s="41">
        <v>1568.3</v>
      </c>
      <c r="Q29" s="18"/>
      <c r="R29" s="41">
        <v>37.8</v>
      </c>
      <c r="S29" s="41">
        <f t="shared" si="1"/>
        <v>40.408199999999994</v>
      </c>
      <c r="T29" s="55">
        <f t="shared" si="2"/>
        <v>43.11554939999999</v>
      </c>
    </row>
    <row r="30" spans="1:20" s="19" customFormat="1" ht="67.5" customHeight="1">
      <c r="A30" s="68" t="s">
        <v>187</v>
      </c>
      <c r="B30" s="22" t="s">
        <v>77</v>
      </c>
      <c r="C30" s="27" t="s">
        <v>82</v>
      </c>
      <c r="D30" s="29" t="s">
        <v>78</v>
      </c>
      <c r="E30" s="22" t="s">
        <v>73</v>
      </c>
      <c r="F30" s="37" t="s">
        <v>153</v>
      </c>
      <c r="G30" s="38" t="s">
        <v>26</v>
      </c>
      <c r="H30" s="22" t="s">
        <v>74</v>
      </c>
      <c r="I30" s="18"/>
      <c r="J30" s="31" t="s">
        <v>75</v>
      </c>
      <c r="K30" s="22" t="s">
        <v>48</v>
      </c>
      <c r="L30" s="18"/>
      <c r="M30" s="31" t="s">
        <v>56</v>
      </c>
      <c r="N30" s="27">
        <v>233.4</v>
      </c>
      <c r="O30" s="27">
        <v>211.7</v>
      </c>
      <c r="P30" s="27">
        <v>355.3</v>
      </c>
      <c r="Q30" s="18"/>
      <c r="R30" s="41">
        <v>195.4</v>
      </c>
      <c r="S30" s="41">
        <f t="shared" si="1"/>
        <v>208.8826</v>
      </c>
      <c r="T30" s="55">
        <f t="shared" si="2"/>
        <v>222.8777342</v>
      </c>
    </row>
    <row r="31" spans="1:20" s="19" customFormat="1" ht="114.75" customHeight="1">
      <c r="A31" s="68" t="s">
        <v>188</v>
      </c>
      <c r="B31" s="22" t="s">
        <v>80</v>
      </c>
      <c r="C31" s="27" t="s">
        <v>83</v>
      </c>
      <c r="D31" s="29" t="s">
        <v>85</v>
      </c>
      <c r="E31" s="22" t="s">
        <v>73</v>
      </c>
      <c r="F31" s="37" t="s">
        <v>154</v>
      </c>
      <c r="G31" s="38" t="s">
        <v>26</v>
      </c>
      <c r="H31" s="18"/>
      <c r="I31" s="18"/>
      <c r="J31" s="18"/>
      <c r="K31" s="22" t="s">
        <v>48</v>
      </c>
      <c r="L31" s="18"/>
      <c r="M31" s="31" t="s">
        <v>56</v>
      </c>
      <c r="N31" s="41">
        <v>550</v>
      </c>
      <c r="O31" s="41">
        <v>202.8</v>
      </c>
      <c r="P31" s="41">
        <f>350+200+99</f>
        <v>649</v>
      </c>
      <c r="Q31" s="18"/>
      <c r="R31" s="41">
        <v>350</v>
      </c>
      <c r="S31" s="41">
        <f t="shared" si="1"/>
        <v>374.15</v>
      </c>
      <c r="T31" s="55">
        <f t="shared" si="2"/>
        <v>399.21804999999995</v>
      </c>
    </row>
    <row r="32" spans="1:20" s="19" customFormat="1" ht="219" customHeight="1">
      <c r="A32" s="68" t="s">
        <v>189</v>
      </c>
      <c r="B32" s="22" t="s">
        <v>90</v>
      </c>
      <c r="C32" s="27" t="s">
        <v>91</v>
      </c>
      <c r="D32" s="29" t="s">
        <v>85</v>
      </c>
      <c r="E32" s="22" t="s">
        <v>73</v>
      </c>
      <c r="F32" s="37" t="s">
        <v>155</v>
      </c>
      <c r="G32" s="38" t="s">
        <v>26</v>
      </c>
      <c r="H32" s="18"/>
      <c r="I32" s="18"/>
      <c r="J32" s="18"/>
      <c r="K32" s="22" t="s">
        <v>48</v>
      </c>
      <c r="L32" s="18"/>
      <c r="M32" s="31" t="s">
        <v>56</v>
      </c>
      <c r="N32" s="41">
        <f>916-N31+1621.2</f>
        <v>1987.2</v>
      </c>
      <c r="O32" s="41">
        <f>436.7-O31+1616.8</f>
        <v>1850.6999999999998</v>
      </c>
      <c r="P32" s="41">
        <f>1320.5-P31+1711.4+500+36.4</f>
        <v>2919.3</v>
      </c>
      <c r="Q32" s="18"/>
      <c r="R32" s="41">
        <f>605.5-R31+1818.7</f>
        <v>2074.2</v>
      </c>
      <c r="S32" s="41">
        <f>647.3-S31+1944.2-316.6</f>
        <v>1900.75</v>
      </c>
      <c r="T32" s="55">
        <v>2365.9</v>
      </c>
    </row>
    <row r="33" spans="1:20" s="19" customFormat="1" ht="108" customHeight="1">
      <c r="A33" s="68" t="s">
        <v>190</v>
      </c>
      <c r="B33" s="22" t="s">
        <v>94</v>
      </c>
      <c r="C33" s="27" t="s">
        <v>92</v>
      </c>
      <c r="D33" s="29" t="s">
        <v>93</v>
      </c>
      <c r="E33" s="22" t="s">
        <v>73</v>
      </c>
      <c r="F33" s="37" t="s">
        <v>156</v>
      </c>
      <c r="G33" s="38" t="s">
        <v>26</v>
      </c>
      <c r="H33" s="18"/>
      <c r="I33" s="18"/>
      <c r="J33" s="18"/>
      <c r="K33" s="22" t="s">
        <v>48</v>
      </c>
      <c r="L33" s="18"/>
      <c r="M33" s="31" t="s">
        <v>56</v>
      </c>
      <c r="N33" s="41">
        <f>531.9+3000+455</f>
        <v>3986.9</v>
      </c>
      <c r="O33" s="41">
        <f>531.9+1540.9+406</f>
        <v>2478.8</v>
      </c>
      <c r="P33" s="41">
        <f>2023.6+49</f>
        <v>2072.6</v>
      </c>
      <c r="Q33" s="18"/>
      <c r="R33" s="41">
        <f>381.3+1550</f>
        <v>1931.3</v>
      </c>
      <c r="S33" s="41">
        <v>407.6</v>
      </c>
      <c r="T33" s="55">
        <v>434.9</v>
      </c>
    </row>
    <row r="34" spans="1:20" s="19" customFormat="1" ht="78" customHeight="1">
      <c r="A34" s="68" t="s">
        <v>191</v>
      </c>
      <c r="B34" s="22" t="s">
        <v>95</v>
      </c>
      <c r="C34" s="27" t="s">
        <v>96</v>
      </c>
      <c r="D34" s="29" t="s">
        <v>85</v>
      </c>
      <c r="E34" s="22" t="s">
        <v>73</v>
      </c>
      <c r="F34" s="37" t="s">
        <v>157</v>
      </c>
      <c r="G34" s="38" t="s">
        <v>26</v>
      </c>
      <c r="H34" s="18"/>
      <c r="I34" s="18"/>
      <c r="J34" s="18"/>
      <c r="K34" s="22" t="s">
        <v>48</v>
      </c>
      <c r="L34" s="18"/>
      <c r="M34" s="31" t="s">
        <v>56</v>
      </c>
      <c r="N34" s="40">
        <v>46.8</v>
      </c>
      <c r="O34" s="40">
        <v>46.8</v>
      </c>
      <c r="P34" s="40">
        <v>10</v>
      </c>
      <c r="Q34" s="18"/>
      <c r="R34" s="41">
        <v>10</v>
      </c>
      <c r="S34" s="41">
        <f>R34*$S$6</f>
        <v>10.69</v>
      </c>
      <c r="T34" s="55">
        <f>S34*$T$6</f>
        <v>11.406229999999999</v>
      </c>
    </row>
    <row r="35" spans="1:20" s="19" customFormat="1" ht="78" customHeight="1">
      <c r="A35" s="68" t="s">
        <v>172</v>
      </c>
      <c r="B35" s="22" t="s">
        <v>173</v>
      </c>
      <c r="C35" s="27" t="s">
        <v>174</v>
      </c>
      <c r="D35" s="29" t="s">
        <v>49</v>
      </c>
      <c r="E35" s="22"/>
      <c r="F35" s="37"/>
      <c r="G35" s="38"/>
      <c r="H35" s="18"/>
      <c r="I35" s="18"/>
      <c r="J35" s="18"/>
      <c r="K35" s="22" t="s">
        <v>48</v>
      </c>
      <c r="L35" s="18"/>
      <c r="M35" s="31" t="s">
        <v>56</v>
      </c>
      <c r="N35" s="40">
        <v>2042.8</v>
      </c>
      <c r="O35" s="40">
        <v>1518.9</v>
      </c>
      <c r="P35" s="40">
        <v>17.9</v>
      </c>
      <c r="Q35" s="18"/>
      <c r="R35" s="41">
        <v>0</v>
      </c>
      <c r="S35" s="41">
        <v>0</v>
      </c>
      <c r="T35" s="55">
        <v>0</v>
      </c>
    </row>
    <row r="36" spans="1:20" s="19" customFormat="1" ht="78" customHeight="1">
      <c r="A36" s="68" t="s">
        <v>202</v>
      </c>
      <c r="B36" s="22" t="s">
        <v>203</v>
      </c>
      <c r="C36" s="27" t="s">
        <v>204</v>
      </c>
      <c r="D36" s="63" t="s">
        <v>37</v>
      </c>
      <c r="E36" s="60" t="s">
        <v>64</v>
      </c>
      <c r="F36" s="61" t="s">
        <v>147</v>
      </c>
      <c r="G36" s="64" t="s">
        <v>65</v>
      </c>
      <c r="H36" s="18"/>
      <c r="I36" s="18"/>
      <c r="J36" s="18"/>
      <c r="K36" s="22" t="s">
        <v>48</v>
      </c>
      <c r="L36" s="18"/>
      <c r="M36" s="31" t="s">
        <v>56</v>
      </c>
      <c r="N36" s="40"/>
      <c r="O36" s="40"/>
      <c r="P36" s="40"/>
      <c r="Q36" s="18"/>
      <c r="R36" s="41">
        <v>79</v>
      </c>
      <c r="S36" s="41">
        <v>84.5</v>
      </c>
      <c r="T36" s="55">
        <v>90.1</v>
      </c>
    </row>
    <row r="37" spans="1:20" s="19" customFormat="1" ht="78" customHeight="1">
      <c r="A37" s="68" t="s">
        <v>178</v>
      </c>
      <c r="B37" s="22" t="s">
        <v>179</v>
      </c>
      <c r="C37" s="27" t="s">
        <v>180</v>
      </c>
      <c r="D37" s="29" t="s">
        <v>181</v>
      </c>
      <c r="E37" s="22"/>
      <c r="F37" s="37"/>
      <c r="G37" s="38"/>
      <c r="H37" s="18"/>
      <c r="I37" s="18"/>
      <c r="J37" s="18"/>
      <c r="K37" s="22" t="s">
        <v>48</v>
      </c>
      <c r="L37" s="18"/>
      <c r="M37" s="31" t="s">
        <v>56</v>
      </c>
      <c r="N37" s="40">
        <v>14.9</v>
      </c>
      <c r="O37" s="40">
        <v>12.2</v>
      </c>
      <c r="P37" s="40">
        <v>0</v>
      </c>
      <c r="Q37" s="18"/>
      <c r="R37" s="41">
        <v>0</v>
      </c>
      <c r="S37" s="41">
        <v>0</v>
      </c>
      <c r="T37" s="55">
        <v>0</v>
      </c>
    </row>
    <row r="38" spans="1:20" s="19" customFormat="1" ht="145.5" customHeight="1">
      <c r="A38" s="69" t="s">
        <v>97</v>
      </c>
      <c r="B38" s="21" t="s">
        <v>159</v>
      </c>
      <c r="C38" s="27" t="s">
        <v>160</v>
      </c>
      <c r="D38" s="29"/>
      <c r="E38" s="22"/>
      <c r="F38" s="37"/>
      <c r="G38" s="38"/>
      <c r="H38" s="18"/>
      <c r="I38" s="18"/>
      <c r="J38" s="18"/>
      <c r="K38" s="22"/>
      <c r="L38" s="18"/>
      <c r="M38" s="31"/>
      <c r="N38" s="32">
        <f aca="true" t="shared" si="3" ref="N38:T38">SUM(N39)</f>
        <v>0</v>
      </c>
      <c r="O38" s="32">
        <f t="shared" si="3"/>
        <v>0</v>
      </c>
      <c r="P38" s="32">
        <f t="shared" si="3"/>
        <v>0</v>
      </c>
      <c r="Q38" s="32">
        <f t="shared" si="3"/>
        <v>0</v>
      </c>
      <c r="R38" s="32">
        <f t="shared" si="3"/>
        <v>0</v>
      </c>
      <c r="S38" s="32">
        <f t="shared" si="3"/>
        <v>0</v>
      </c>
      <c r="T38" s="57">
        <f t="shared" si="3"/>
        <v>0</v>
      </c>
    </row>
    <row r="39" spans="1:20" s="19" customFormat="1" ht="75" customHeight="1">
      <c r="A39" s="68" t="s">
        <v>99</v>
      </c>
      <c r="B39" s="22"/>
      <c r="C39" s="27"/>
      <c r="D39" s="29"/>
      <c r="E39" s="22"/>
      <c r="F39" s="37"/>
      <c r="G39" s="38"/>
      <c r="H39" s="18"/>
      <c r="I39" s="18"/>
      <c r="J39" s="18"/>
      <c r="K39" s="22"/>
      <c r="L39" s="18"/>
      <c r="M39" s="31"/>
      <c r="N39" s="40"/>
      <c r="O39" s="40"/>
      <c r="P39" s="40"/>
      <c r="Q39" s="18"/>
      <c r="R39" s="40"/>
      <c r="S39" s="41"/>
      <c r="T39" s="55"/>
    </row>
    <row r="40" spans="1:20" s="19" customFormat="1" ht="117" customHeight="1">
      <c r="A40" s="69" t="s">
        <v>103</v>
      </c>
      <c r="B40" s="21" t="s">
        <v>110</v>
      </c>
      <c r="C40" s="66" t="s">
        <v>111</v>
      </c>
      <c r="D40" s="29"/>
      <c r="E40" s="22" t="s">
        <v>73</v>
      </c>
      <c r="F40" s="37" t="s">
        <v>118</v>
      </c>
      <c r="G40" s="38" t="s">
        <v>26</v>
      </c>
      <c r="H40" s="18"/>
      <c r="I40" s="18"/>
      <c r="J40" s="18"/>
      <c r="K40" s="22" t="s">
        <v>121</v>
      </c>
      <c r="L40" s="18"/>
      <c r="M40" s="31" t="s">
        <v>122</v>
      </c>
      <c r="N40" s="32">
        <f aca="true" t="shared" si="4" ref="N40:T40">SUM(N41:N42)</f>
        <v>205.1</v>
      </c>
      <c r="O40" s="32">
        <f t="shared" si="4"/>
        <v>137.1</v>
      </c>
      <c r="P40" s="32">
        <f t="shared" si="4"/>
        <v>418.5</v>
      </c>
      <c r="Q40" s="32">
        <f t="shared" si="4"/>
        <v>0</v>
      </c>
      <c r="R40" s="32">
        <f t="shared" si="4"/>
        <v>633.8</v>
      </c>
      <c r="S40" s="32">
        <f t="shared" si="4"/>
        <v>633.8</v>
      </c>
      <c r="T40" s="57">
        <f t="shared" si="4"/>
        <v>662.4827</v>
      </c>
    </row>
    <row r="41" spans="1:20" s="19" customFormat="1" ht="75" customHeight="1">
      <c r="A41" s="68" t="s">
        <v>105</v>
      </c>
      <c r="B41" s="22" t="s">
        <v>114</v>
      </c>
      <c r="C41" s="66" t="s">
        <v>112</v>
      </c>
      <c r="D41" s="29" t="s">
        <v>123</v>
      </c>
      <c r="E41" s="22" t="s">
        <v>119</v>
      </c>
      <c r="F41" s="37"/>
      <c r="G41" s="38" t="s">
        <v>120</v>
      </c>
      <c r="H41" s="18"/>
      <c r="I41" s="18"/>
      <c r="J41" s="18"/>
      <c r="K41" s="22" t="s">
        <v>48</v>
      </c>
      <c r="L41" s="18"/>
      <c r="M41" s="31" t="s">
        <v>56</v>
      </c>
      <c r="N41" s="40">
        <v>195.1</v>
      </c>
      <c r="O41" s="40">
        <v>127.1</v>
      </c>
      <c r="P41" s="40">
        <v>200</v>
      </c>
      <c r="Q41" s="18"/>
      <c r="R41" s="40">
        <v>205.7</v>
      </c>
      <c r="S41" s="40">
        <v>205.7</v>
      </c>
      <c r="T41" s="105">
        <v>205.7</v>
      </c>
    </row>
    <row r="42" spans="1:20" s="19" customFormat="1" ht="114" customHeight="1">
      <c r="A42" s="68" t="s">
        <v>116</v>
      </c>
      <c r="B42" s="22" t="s">
        <v>115</v>
      </c>
      <c r="C42" s="66" t="s">
        <v>113</v>
      </c>
      <c r="D42" s="29" t="s">
        <v>124</v>
      </c>
      <c r="E42" s="22"/>
      <c r="F42" s="37"/>
      <c r="G42" s="38"/>
      <c r="H42" s="34" t="s">
        <v>117</v>
      </c>
      <c r="I42" s="18"/>
      <c r="J42" s="18"/>
      <c r="K42" s="22" t="s">
        <v>48</v>
      </c>
      <c r="L42" s="18"/>
      <c r="M42" s="31" t="s">
        <v>56</v>
      </c>
      <c r="N42" s="40">
        <v>10</v>
      </c>
      <c r="O42" s="40">
        <v>10</v>
      </c>
      <c r="P42" s="40">
        <v>218.5</v>
      </c>
      <c r="Q42" s="18"/>
      <c r="R42" s="40">
        <v>428.1</v>
      </c>
      <c r="S42" s="41">
        <v>428.1</v>
      </c>
      <c r="T42" s="55">
        <f>S42*$T$6</f>
        <v>456.7827</v>
      </c>
    </row>
    <row r="43" spans="1:20" s="19" customFormat="1" ht="110.25" customHeight="1">
      <c r="A43" s="69" t="s">
        <v>109</v>
      </c>
      <c r="B43" s="21" t="s">
        <v>104</v>
      </c>
      <c r="C43" s="39" t="s">
        <v>107</v>
      </c>
      <c r="D43" s="29"/>
      <c r="E43" s="22"/>
      <c r="F43" s="37"/>
      <c r="G43" s="38"/>
      <c r="H43" s="18"/>
      <c r="I43" s="18"/>
      <c r="J43" s="18"/>
      <c r="K43" s="22"/>
      <c r="L43" s="18"/>
      <c r="M43" s="31"/>
      <c r="N43" s="28">
        <f aca="true" t="shared" si="5" ref="N43:T43">SUM(N44:N47)</f>
        <v>4020.6</v>
      </c>
      <c r="O43" s="28">
        <f t="shared" si="5"/>
        <v>3399.2</v>
      </c>
      <c r="P43" s="28">
        <f t="shared" si="5"/>
        <v>110.1</v>
      </c>
      <c r="Q43" s="28">
        <f t="shared" si="5"/>
        <v>0</v>
      </c>
      <c r="R43" s="28">
        <f t="shared" si="5"/>
        <v>25</v>
      </c>
      <c r="S43" s="28">
        <f t="shared" si="5"/>
        <v>25</v>
      </c>
      <c r="T43" s="54">
        <f t="shared" si="5"/>
        <v>25</v>
      </c>
    </row>
    <row r="44" spans="1:20" s="19" customFormat="1" ht="110.25" customHeight="1">
      <c r="A44" s="70" t="s">
        <v>126</v>
      </c>
      <c r="B44" s="34" t="s">
        <v>106</v>
      </c>
      <c r="C44" s="39" t="s">
        <v>108</v>
      </c>
      <c r="D44" s="29" t="s">
        <v>71</v>
      </c>
      <c r="E44" s="22" t="s">
        <v>73</v>
      </c>
      <c r="F44" s="37" t="s">
        <v>132</v>
      </c>
      <c r="G44" s="38" t="s">
        <v>26</v>
      </c>
      <c r="H44" s="18"/>
      <c r="I44" s="18"/>
      <c r="J44" s="18"/>
      <c r="K44" s="22"/>
      <c r="L44" s="18"/>
      <c r="M44" s="31"/>
      <c r="N44" s="40">
        <v>205.6</v>
      </c>
      <c r="O44" s="42">
        <v>108.8</v>
      </c>
      <c r="P44" s="40">
        <v>96.8</v>
      </c>
      <c r="Q44" s="18"/>
      <c r="R44" s="40">
        <v>0</v>
      </c>
      <c r="S44" s="41">
        <v>0</v>
      </c>
      <c r="T44" s="55">
        <v>0</v>
      </c>
    </row>
    <row r="45" spans="1:20" s="19" customFormat="1" ht="110.25" customHeight="1">
      <c r="A45" s="70" t="s">
        <v>127</v>
      </c>
      <c r="B45" s="34" t="s">
        <v>140</v>
      </c>
      <c r="C45" s="39" t="s">
        <v>129</v>
      </c>
      <c r="D45" s="29" t="s">
        <v>37</v>
      </c>
      <c r="E45" s="22" t="s">
        <v>73</v>
      </c>
      <c r="F45" s="37" t="s">
        <v>131</v>
      </c>
      <c r="G45" s="38" t="s">
        <v>26</v>
      </c>
      <c r="H45" s="18"/>
      <c r="I45" s="18"/>
      <c r="J45" s="18"/>
      <c r="K45" s="22"/>
      <c r="L45" s="18"/>
      <c r="M45" s="31"/>
      <c r="N45" s="40">
        <f>15</f>
        <v>15</v>
      </c>
      <c r="O45" s="40">
        <f>14.8</f>
        <v>14.8</v>
      </c>
      <c r="P45" s="40">
        <f>5.1+8.2</f>
        <v>13.299999999999999</v>
      </c>
      <c r="Q45" s="18"/>
      <c r="R45" s="40">
        <v>25</v>
      </c>
      <c r="S45" s="41">
        <v>25</v>
      </c>
      <c r="T45" s="55">
        <v>25</v>
      </c>
    </row>
    <row r="46" spans="1:20" s="19" customFormat="1" ht="110.25" customHeight="1">
      <c r="A46" s="70" t="s">
        <v>128</v>
      </c>
      <c r="B46" s="34" t="s">
        <v>125</v>
      </c>
      <c r="C46" s="39" t="s">
        <v>130</v>
      </c>
      <c r="D46" s="29" t="s">
        <v>37</v>
      </c>
      <c r="E46" s="22" t="s">
        <v>73</v>
      </c>
      <c r="F46" s="37" t="s">
        <v>133</v>
      </c>
      <c r="G46" s="38" t="s">
        <v>26</v>
      </c>
      <c r="H46" s="18"/>
      <c r="I46" s="18"/>
      <c r="J46" s="18"/>
      <c r="K46" s="22"/>
      <c r="L46" s="18"/>
      <c r="M46" s="31"/>
      <c r="N46" s="41">
        <v>3800</v>
      </c>
      <c r="O46" s="41">
        <v>3275.6</v>
      </c>
      <c r="P46" s="41">
        <v>0</v>
      </c>
      <c r="Q46" s="18"/>
      <c r="R46" s="40">
        <f>P46*$R$6</f>
        <v>0</v>
      </c>
      <c r="S46" s="41">
        <f>P46*$S$6</f>
        <v>0</v>
      </c>
      <c r="T46" s="55">
        <f>P46*$T$6</f>
        <v>0</v>
      </c>
    </row>
    <row r="47" spans="1:20" s="19" customFormat="1" ht="77.25" customHeight="1" thickBot="1">
      <c r="A47" s="83" t="s">
        <v>135</v>
      </c>
      <c r="B47" s="84" t="s">
        <v>134</v>
      </c>
      <c r="C47" s="85" t="s">
        <v>136</v>
      </c>
      <c r="D47" s="86"/>
      <c r="E47" s="87" t="s">
        <v>73</v>
      </c>
      <c r="F47" s="88" t="s">
        <v>131</v>
      </c>
      <c r="G47" s="89"/>
      <c r="H47" s="58"/>
      <c r="I47" s="58"/>
      <c r="J47" s="58"/>
      <c r="K47" s="87"/>
      <c r="L47" s="58"/>
      <c r="M47" s="90"/>
      <c r="N47" s="91">
        <v>0</v>
      </c>
      <c r="O47" s="91">
        <v>0</v>
      </c>
      <c r="P47" s="91">
        <v>0</v>
      </c>
      <c r="Q47" s="58"/>
      <c r="R47" s="91">
        <v>0</v>
      </c>
      <c r="S47" s="92">
        <v>0</v>
      </c>
      <c r="T47" s="93">
        <v>0</v>
      </c>
    </row>
    <row r="48" spans="1:20" s="19" customFormat="1" ht="41.25" customHeight="1" thickBot="1">
      <c r="A48" s="77" t="s">
        <v>137</v>
      </c>
      <c r="B48" s="78" t="s">
        <v>138</v>
      </c>
      <c r="C48" s="79" t="s">
        <v>139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1">
        <f aca="true" t="shared" si="6" ref="N48:T48">SUM(N43,N40,N38,N12)</f>
        <v>63329.40000000001</v>
      </c>
      <c r="O48" s="81">
        <f t="shared" si="6"/>
        <v>26872.5</v>
      </c>
      <c r="P48" s="81">
        <f t="shared" si="6"/>
        <v>192152.05000000002</v>
      </c>
      <c r="Q48" s="81">
        <f t="shared" si="6"/>
        <v>12169.1</v>
      </c>
      <c r="R48" s="81">
        <f t="shared" si="6"/>
        <v>24110.299999999996</v>
      </c>
      <c r="S48" s="81">
        <f t="shared" si="6"/>
        <v>22464.688699999995</v>
      </c>
      <c r="T48" s="82">
        <f t="shared" si="6"/>
        <v>24530.836992900004</v>
      </c>
    </row>
    <row r="49" ht="18.75">
      <c r="O49" s="104" t="s">
        <v>175</v>
      </c>
    </row>
    <row r="50" spans="2:15" ht="18.75">
      <c r="B50" s="44"/>
      <c r="C50" s="45"/>
      <c r="D50" s="46"/>
      <c r="E50" s="44"/>
      <c r="F50" s="47"/>
      <c r="G50" s="47"/>
      <c r="H50" s="44"/>
      <c r="O50" s="104" t="s">
        <v>176</v>
      </c>
    </row>
    <row r="51" spans="2:8" ht="39.75">
      <c r="B51" s="48" t="s">
        <v>141</v>
      </c>
      <c r="C51" s="49"/>
      <c r="D51" s="48"/>
      <c r="E51" s="50"/>
      <c r="F51" s="50"/>
      <c r="G51" s="50"/>
      <c r="H51" s="48" t="s">
        <v>169</v>
      </c>
    </row>
    <row r="52" spans="2:8" ht="18.75">
      <c r="B52" s="48"/>
      <c r="C52" s="49"/>
      <c r="D52" s="48"/>
      <c r="E52" s="50"/>
      <c r="F52" s="50"/>
      <c r="G52" s="50"/>
      <c r="H52" s="48"/>
    </row>
    <row r="53" spans="2:8" ht="18.75">
      <c r="B53" s="48" t="s">
        <v>142</v>
      </c>
      <c r="C53" s="49"/>
      <c r="D53" s="48"/>
      <c r="E53" s="50"/>
      <c r="F53" s="50"/>
      <c r="G53" s="50"/>
      <c r="H53" s="48" t="s">
        <v>143</v>
      </c>
    </row>
    <row r="54" spans="2:8" ht="18.75">
      <c r="B54" s="48"/>
      <c r="C54" s="49"/>
      <c r="D54" s="48"/>
      <c r="E54" s="50"/>
      <c r="F54" s="50"/>
      <c r="G54" s="50"/>
      <c r="H54" s="50"/>
    </row>
    <row r="55" spans="1:20" ht="18.75">
      <c r="A55" s="1"/>
      <c r="B55" s="51">
        <v>41655</v>
      </c>
      <c r="C55" s="49"/>
      <c r="D55" s="48"/>
      <c r="E55" s="50"/>
      <c r="F55" s="50"/>
      <c r="G55" s="50"/>
      <c r="H55" s="50"/>
      <c r="I55" s="11"/>
      <c r="J55" s="11"/>
      <c r="K55" s="11"/>
      <c r="L55" s="11"/>
      <c r="M55" s="11"/>
      <c r="N55" s="14"/>
      <c r="O55" s="14"/>
      <c r="P55" s="16"/>
      <c r="Q55" s="14"/>
      <c r="R55" s="14"/>
      <c r="S55" s="14"/>
      <c r="T55" s="14"/>
    </row>
  </sheetData>
  <sheetProtection/>
  <mergeCells count="17">
    <mergeCell ref="B5:T5"/>
    <mergeCell ref="A7:A9"/>
    <mergeCell ref="P8:Q8"/>
    <mergeCell ref="B7:B9"/>
    <mergeCell ref="N8:O8"/>
    <mergeCell ref="K8:M8"/>
    <mergeCell ref="R8:R9"/>
    <mergeCell ref="S1:T1"/>
    <mergeCell ref="A2:T2"/>
    <mergeCell ref="B4:T4"/>
    <mergeCell ref="D7:D9"/>
    <mergeCell ref="E7:M7"/>
    <mergeCell ref="N7:T7"/>
    <mergeCell ref="E8:G8"/>
    <mergeCell ref="H8:J8"/>
    <mergeCell ref="S8:T8"/>
    <mergeCell ref="C7:C9"/>
  </mergeCells>
  <printOptions/>
  <pageMargins left="0.3937007874015748" right="0" top="0.9448818897637796" bottom="0.3937007874015748" header="0.31496062992125984" footer="0.31496062992125984"/>
  <pageSetup fitToHeight="6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Грачёва Ирина Дмитриевна</cp:lastModifiedBy>
  <cp:lastPrinted>2014-07-16T12:32:51Z</cp:lastPrinted>
  <dcterms:created xsi:type="dcterms:W3CDTF">2013-03-28T11:40:59Z</dcterms:created>
  <dcterms:modified xsi:type="dcterms:W3CDTF">2014-07-16T13:40:34Z</dcterms:modified>
  <cp:category/>
  <cp:version/>
  <cp:contentType/>
  <cp:contentStatus/>
</cp:coreProperties>
</file>